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183826\Desktop\"/>
    </mc:Choice>
  </mc:AlternateContent>
  <bookViews>
    <workbookView xWindow="0" yWindow="0" windowWidth="18870" windowHeight="10575" tabRatio="871"/>
  </bookViews>
  <sheets>
    <sheet name="Cover" sheetId="76" r:id="rId1"/>
    <sheet name="Contents" sheetId="77" r:id="rId2"/>
    <sheet name="Printing_Guidance" sheetId="78" r:id="rId3"/>
    <sheet name="Table1" sheetId="9" r:id="rId4"/>
    <sheet name="Table2" sheetId="8" r:id="rId5"/>
    <sheet name="Table2a" sheetId="73" r:id="rId6"/>
    <sheet name="Table3" sheetId="10" r:id="rId7"/>
    <sheet name="Table4" sheetId="80" r:id="rId8"/>
    <sheet name="Table4a" sheetId="11" r:id="rId9"/>
    <sheet name="Table4b" sheetId="59" r:id="rId10"/>
    <sheet name="Map1" sheetId="45" r:id="rId11"/>
    <sheet name="Table5" sheetId="14" r:id="rId12"/>
    <sheet name="Table6" sheetId="13" r:id="rId13"/>
    <sheet name="Table7" sheetId="12" r:id="rId14"/>
    <sheet name="Table8" sheetId="15" r:id="rId15"/>
    <sheet name="Table9" sheetId="34" r:id="rId16"/>
    <sheet name="Table10" sheetId="40" r:id="rId17"/>
    <sheet name="Table11" sheetId="39" r:id="rId18"/>
    <sheet name="Table12i" sheetId="37" r:id="rId19"/>
    <sheet name="Table12ii" sheetId="82" r:id="rId20"/>
    <sheet name="Table13" sheetId="1" r:id="rId21"/>
    <sheet name="Table14" sheetId="2" r:id="rId22"/>
    <sheet name="Table15" sheetId="3" r:id="rId23"/>
    <sheet name="Table16" sheetId="4" r:id="rId24"/>
    <sheet name="Map2" sheetId="44" r:id="rId25"/>
    <sheet name="Table16a" sheetId="5" r:id="rId26"/>
    <sheet name="Table16b" sheetId="60" r:id="rId27"/>
    <sheet name="Table17" sheetId="81" r:id="rId28"/>
    <sheet name="Table18" sheetId="7" r:id="rId29"/>
    <sheet name="Table19" sheetId="6" r:id="rId30"/>
    <sheet name="Map3" sheetId="75" r:id="rId31"/>
    <sheet name="Table20" sheetId="43" r:id="rId32"/>
    <sheet name="Map4" sheetId="46" r:id="rId33"/>
    <sheet name="Table21i" sheetId="63" r:id="rId34"/>
    <sheet name="Table21ii" sheetId="64" r:id="rId35"/>
    <sheet name="Table22" sheetId="65" r:id="rId36"/>
    <sheet name="Contact_Details" sheetId="79" r:id="rId37"/>
  </sheets>
  <definedNames>
    <definedName name="_xlnm.Print_Area" localSheetId="0">Cover!$A$1:$C$25</definedName>
    <definedName name="_xlnm.Print_Area" localSheetId="10">'Map1'!$A$1:$R$48</definedName>
    <definedName name="_xlnm.Print_Area" localSheetId="24">'Map2'!$A$1:$R$48</definedName>
    <definedName name="_xlnm.Print_Area" localSheetId="32">'Map4'!#REF!</definedName>
    <definedName name="_xlnm.Print_Area" localSheetId="18">Table12i!$A$1:$L$40</definedName>
    <definedName name="_xlnm.Print_Area" localSheetId="19">Table12ii!$A$1:$L$40</definedName>
    <definedName name="_xlnm.Print_Area" localSheetId="22">Table15!$A$1:$H$43</definedName>
    <definedName name="_xlnm.Print_Area" localSheetId="25">Table16a!$A$1:$I$41</definedName>
    <definedName name="_xlnm.Print_Area" localSheetId="33">Table21i!$A$1:$I$44</definedName>
    <definedName name="_xlnm.Print_Area" localSheetId="34">Table21ii!$A$1:$G$45</definedName>
    <definedName name="_xlnm.Print_Area" localSheetId="35">Table22!$A$1:$D$40</definedName>
  </definedNames>
  <calcPr calcId="162913"/>
</workbook>
</file>

<file path=xl/calcChain.xml><?xml version="1.0" encoding="utf-8"?>
<calcChain xmlns="http://schemas.openxmlformats.org/spreadsheetml/2006/main">
  <c r="N24" i="43" l="1"/>
  <c r="D37" i="8"/>
  <c r="E37" i="8"/>
  <c r="F37" i="8"/>
  <c r="G37" i="8"/>
  <c r="H37" i="8"/>
  <c r="I37" i="8"/>
  <c r="J37" i="8"/>
  <c r="K37" i="8"/>
  <c r="D27" i="8"/>
  <c r="E27" i="8"/>
  <c r="F27" i="8"/>
  <c r="G27" i="8"/>
  <c r="H27" i="8"/>
  <c r="I27" i="8"/>
  <c r="J27" i="8"/>
  <c r="K27" i="8"/>
  <c r="D18" i="8"/>
  <c r="D38" i="8" s="1"/>
  <c r="E18" i="8"/>
  <c r="E38" i="8" s="1"/>
  <c r="F18" i="8"/>
  <c r="F38" i="8" s="1"/>
  <c r="G18" i="8"/>
  <c r="G38" i="8" s="1"/>
  <c r="H18" i="8"/>
  <c r="H38" i="8" s="1"/>
  <c r="I18" i="8"/>
  <c r="I38" i="8" s="1"/>
  <c r="J18" i="8"/>
  <c r="J38" i="8" s="1"/>
  <c r="K18" i="8"/>
  <c r="K38" i="8" s="1"/>
  <c r="H18" i="10"/>
  <c r="H27" i="10"/>
  <c r="H37" i="10"/>
  <c r="J38" i="82"/>
  <c r="I38" i="82"/>
  <c r="H38" i="82"/>
  <c r="G38" i="82"/>
  <c r="F38" i="82"/>
  <c r="E38" i="82"/>
  <c r="C38" i="82"/>
  <c r="B38" i="82"/>
  <c r="I28" i="82"/>
  <c r="G28" i="82"/>
  <c r="E28" i="82"/>
  <c r="B28" i="82"/>
  <c r="J19" i="82"/>
  <c r="H19" i="82"/>
  <c r="F19" i="82"/>
  <c r="C19" i="82"/>
  <c r="A19" i="77"/>
  <c r="H38" i="10" l="1"/>
  <c r="D10" i="82"/>
  <c r="K10" i="82"/>
  <c r="D11" i="82"/>
  <c r="K11" i="82"/>
  <c r="D14" i="82"/>
  <c r="K14" i="82"/>
  <c r="D15" i="82"/>
  <c r="K15" i="82"/>
  <c r="D18" i="82"/>
  <c r="K18" i="82"/>
  <c r="D24" i="82"/>
  <c r="K24" i="82"/>
  <c r="D25" i="82"/>
  <c r="K25" i="82"/>
  <c r="D35" i="82"/>
  <c r="K35" i="82"/>
  <c r="D36" i="82"/>
  <c r="K36" i="82"/>
  <c r="D37" i="82"/>
  <c r="K37" i="82"/>
  <c r="B19" i="82"/>
  <c r="B39" i="82" s="1"/>
  <c r="E19" i="82"/>
  <c r="E39" i="82" s="1"/>
  <c r="G19" i="82"/>
  <c r="G39" i="82" s="1"/>
  <c r="I19" i="82"/>
  <c r="I39" i="82" s="1"/>
  <c r="D9" i="82"/>
  <c r="K9" i="82"/>
  <c r="D12" i="82"/>
  <c r="K12" i="82"/>
  <c r="D13" i="82"/>
  <c r="K13" i="82"/>
  <c r="D16" i="82"/>
  <c r="K16" i="82"/>
  <c r="D17" i="82"/>
  <c r="K17" i="82"/>
  <c r="C28" i="82"/>
  <c r="C39" i="82" s="1"/>
  <c r="F28" i="82"/>
  <c r="F39" i="82" s="1"/>
  <c r="H28" i="82"/>
  <c r="H39" i="82" s="1"/>
  <c r="J28" i="82"/>
  <c r="J39" i="82" s="1"/>
  <c r="D22" i="82"/>
  <c r="K22" i="82"/>
  <c r="D23" i="82"/>
  <c r="K23" i="82"/>
  <c r="D26" i="82"/>
  <c r="K26" i="82"/>
  <c r="D27" i="82"/>
  <c r="K27" i="82"/>
  <c r="D31" i="82"/>
  <c r="K31" i="82"/>
  <c r="D32" i="82"/>
  <c r="K32" i="82"/>
  <c r="D33" i="82"/>
  <c r="K33" i="82"/>
  <c r="D34" i="82"/>
  <c r="K34" i="82"/>
  <c r="D8" i="82"/>
  <c r="D19" i="82" s="1"/>
  <c r="D21" i="82"/>
  <c r="D30" i="82"/>
  <c r="K8" i="82"/>
  <c r="K19" i="82" s="1"/>
  <c r="K21" i="82"/>
  <c r="K30" i="82"/>
  <c r="D38" i="82" l="1"/>
  <c r="K38" i="82"/>
  <c r="D28" i="82"/>
  <c r="D39" i="82" s="1"/>
  <c r="K28" i="82"/>
  <c r="K39" i="82" s="1"/>
  <c r="C37" i="2" l="1"/>
  <c r="D37" i="2"/>
  <c r="E37" i="2"/>
  <c r="F37" i="2"/>
  <c r="G37" i="2"/>
  <c r="H37" i="2"/>
  <c r="I37" i="2"/>
  <c r="J37" i="2"/>
  <c r="C27" i="2"/>
  <c r="D27" i="2"/>
  <c r="E27" i="2"/>
  <c r="F27" i="2"/>
  <c r="G27" i="2"/>
  <c r="H27" i="2"/>
  <c r="I27" i="2"/>
  <c r="J27" i="2"/>
  <c r="C18" i="2"/>
  <c r="C38" i="2" s="1"/>
  <c r="D18" i="2"/>
  <c r="D38" i="2" s="1"/>
  <c r="E18" i="2"/>
  <c r="E38" i="2" s="1"/>
  <c r="F18" i="2"/>
  <c r="F38" i="2" s="1"/>
  <c r="G18" i="2"/>
  <c r="G38" i="2" s="1"/>
  <c r="H18" i="2"/>
  <c r="H38" i="2" s="1"/>
  <c r="I18" i="2"/>
  <c r="I38" i="2" s="1"/>
  <c r="J18" i="2"/>
  <c r="J38" i="2" s="1"/>
  <c r="C9" i="40" l="1"/>
  <c r="D9" i="40"/>
  <c r="E9" i="40"/>
  <c r="F9" i="40"/>
  <c r="G9" i="40"/>
  <c r="H9" i="40"/>
  <c r="I9" i="40"/>
  <c r="J9" i="40"/>
  <c r="J37" i="39"/>
  <c r="G37" i="39"/>
  <c r="F37" i="39"/>
  <c r="E37" i="39"/>
  <c r="D37" i="39"/>
  <c r="C37" i="39"/>
  <c r="J27" i="39"/>
  <c r="H27" i="39"/>
  <c r="G27" i="39"/>
  <c r="F27" i="39"/>
  <c r="E27" i="39"/>
  <c r="D27" i="39"/>
  <c r="C27" i="39"/>
  <c r="B27" i="39"/>
  <c r="J18" i="39"/>
  <c r="J38" i="39" s="1"/>
  <c r="H18" i="39"/>
  <c r="A30" i="77"/>
  <c r="L21" i="37" l="1"/>
  <c r="C17" i="40"/>
  <c r="L7" i="40"/>
  <c r="J17" i="40"/>
  <c r="H17" i="40"/>
  <c r="F17" i="40"/>
  <c r="D17" i="40"/>
  <c r="K17" i="40"/>
  <c r="I17" i="40"/>
  <c r="G17" i="40"/>
  <c r="E17" i="40"/>
  <c r="E19" i="37"/>
  <c r="K19" i="37"/>
  <c r="I19" i="37"/>
  <c r="B38" i="37"/>
  <c r="D38" i="37"/>
  <c r="G38" i="37"/>
  <c r="I38" i="37"/>
  <c r="K38" i="37"/>
  <c r="L31" i="37"/>
  <c r="F32" i="37"/>
  <c r="L33" i="37"/>
  <c r="F34" i="37"/>
  <c r="L35" i="37"/>
  <c r="B20" i="40"/>
  <c r="L8" i="40"/>
  <c r="F36" i="37"/>
  <c r="H37" i="39"/>
  <c r="L37" i="37"/>
  <c r="H13" i="40"/>
  <c r="D13" i="40"/>
  <c r="L15" i="40"/>
  <c r="B28" i="37"/>
  <c r="D28" i="37"/>
  <c r="G28" i="37"/>
  <c r="I28" i="37"/>
  <c r="I39" i="37" s="1"/>
  <c r="K28" i="37"/>
  <c r="K39" i="37" s="1"/>
  <c r="I26" i="39"/>
  <c r="I29" i="39"/>
  <c r="B19" i="40"/>
  <c r="J20" i="40"/>
  <c r="H20" i="40"/>
  <c r="F20" i="40"/>
  <c r="D20" i="40"/>
  <c r="J19" i="40"/>
  <c r="H19" i="40"/>
  <c r="F19" i="40"/>
  <c r="D19" i="40"/>
  <c r="D21" i="40" s="1"/>
  <c r="K9" i="40"/>
  <c r="B13" i="40"/>
  <c r="B19" i="37"/>
  <c r="B39" i="37" s="1"/>
  <c r="D19" i="37"/>
  <c r="G19" i="37"/>
  <c r="G39" i="37" s="1"/>
  <c r="J19" i="37"/>
  <c r="H19" i="37"/>
  <c r="F10" i="37"/>
  <c r="L10" i="37"/>
  <c r="F12" i="37"/>
  <c r="L12" i="37"/>
  <c r="F14" i="37"/>
  <c r="L14" i="37"/>
  <c r="F16" i="37"/>
  <c r="L16" i="37"/>
  <c r="F18" i="37"/>
  <c r="L18" i="37"/>
  <c r="C28" i="37"/>
  <c r="E28" i="37"/>
  <c r="H28" i="37"/>
  <c r="J28" i="37"/>
  <c r="F22" i="37"/>
  <c r="L23" i="37"/>
  <c r="F24" i="37"/>
  <c r="L25" i="37"/>
  <c r="F26" i="37"/>
  <c r="L27" i="37"/>
  <c r="L30" i="37"/>
  <c r="E38" i="37"/>
  <c r="H38" i="37"/>
  <c r="J38" i="37"/>
  <c r="F8" i="37"/>
  <c r="I20" i="40"/>
  <c r="G20" i="40"/>
  <c r="E20" i="40"/>
  <c r="C20" i="40"/>
  <c r="I19" i="40"/>
  <c r="I21" i="40" s="1"/>
  <c r="G19" i="40"/>
  <c r="E19" i="40"/>
  <c r="E21" i="40" s="1"/>
  <c r="C19" i="40"/>
  <c r="C21" i="40" s="1"/>
  <c r="K19" i="40"/>
  <c r="L12" i="40"/>
  <c r="J13" i="40"/>
  <c r="F13" i="40"/>
  <c r="L16" i="40"/>
  <c r="L8" i="37"/>
  <c r="F9" i="37"/>
  <c r="L9" i="37"/>
  <c r="F11" i="37"/>
  <c r="L11" i="37"/>
  <c r="F13" i="37"/>
  <c r="L13" i="37"/>
  <c r="F15" i="37"/>
  <c r="L15" i="37"/>
  <c r="F17" i="37"/>
  <c r="L17" i="37"/>
  <c r="F21" i="37"/>
  <c r="L21" i="82" s="1"/>
  <c r="L22" i="37"/>
  <c r="F23" i="37"/>
  <c r="L24" i="37"/>
  <c r="F25" i="37"/>
  <c r="L26" i="37"/>
  <c r="F27" i="37"/>
  <c r="F30" i="37"/>
  <c r="F31" i="37"/>
  <c r="L32" i="37"/>
  <c r="F33" i="37"/>
  <c r="L33" i="82" s="1"/>
  <c r="L34" i="37"/>
  <c r="F35" i="37"/>
  <c r="L36" i="37"/>
  <c r="F37" i="37"/>
  <c r="C19" i="37"/>
  <c r="C38" i="37"/>
  <c r="G21" i="40"/>
  <c r="J21" i="40"/>
  <c r="H21" i="40"/>
  <c r="F21" i="40"/>
  <c r="B9" i="40"/>
  <c r="K13" i="40"/>
  <c r="I13" i="40"/>
  <c r="G13" i="40"/>
  <c r="E13" i="40"/>
  <c r="C13" i="40"/>
  <c r="L11" i="40"/>
  <c r="B17" i="40"/>
  <c r="K20" i="40"/>
  <c r="I11" i="39"/>
  <c r="I13" i="39"/>
  <c r="I15" i="39"/>
  <c r="I17" i="39"/>
  <c r="H38" i="39"/>
  <c r="I14" i="39"/>
  <c r="I16" i="39"/>
  <c r="I8" i="39"/>
  <c r="I9" i="39"/>
  <c r="I10" i="39"/>
  <c r="I20" i="39"/>
  <c r="I21" i="39"/>
  <c r="I22" i="39"/>
  <c r="I23" i="39"/>
  <c r="I24" i="39"/>
  <c r="I25" i="39"/>
  <c r="I30" i="39"/>
  <c r="I31" i="39"/>
  <c r="I32" i="39"/>
  <c r="I33" i="39"/>
  <c r="I34" i="39"/>
  <c r="I35" i="39"/>
  <c r="I36" i="39"/>
  <c r="I12" i="39"/>
  <c r="B37" i="39"/>
  <c r="L35" i="82" l="1"/>
  <c r="L31" i="82"/>
  <c r="L36" i="82"/>
  <c r="L34" i="82"/>
  <c r="L32" i="82"/>
  <c r="B21" i="40"/>
  <c r="L9" i="40"/>
  <c r="E39" i="37"/>
  <c r="L13" i="40"/>
  <c r="L37" i="82"/>
  <c r="L27" i="82"/>
  <c r="L25" i="82"/>
  <c r="L23" i="82"/>
  <c r="L17" i="82"/>
  <c r="L15" i="82"/>
  <c r="L13" i="82"/>
  <c r="L11" i="82"/>
  <c r="L9" i="82"/>
  <c r="L26" i="82"/>
  <c r="L24" i="82"/>
  <c r="L22" i="82"/>
  <c r="L18" i="82"/>
  <c r="L16" i="82"/>
  <c r="L14" i="82"/>
  <c r="L12" i="82"/>
  <c r="K21" i="40"/>
  <c r="L30" i="82"/>
  <c r="L8" i="82"/>
  <c r="L10" i="82"/>
  <c r="L17" i="40"/>
  <c r="L20" i="40"/>
  <c r="D39" i="37"/>
  <c r="L38" i="37"/>
  <c r="L28" i="37"/>
  <c r="F28" i="37"/>
  <c r="J39" i="37"/>
  <c r="H39" i="37"/>
  <c r="F38" i="37"/>
  <c r="F19" i="37"/>
  <c r="C39" i="37"/>
  <c r="L19" i="37"/>
  <c r="L19" i="40"/>
  <c r="I37" i="39"/>
  <c r="I27" i="39"/>
  <c r="L39" i="37" l="1"/>
  <c r="L19" i="82"/>
  <c r="L28" i="82"/>
  <c r="L38" i="82"/>
  <c r="F39" i="37"/>
  <c r="L39" i="82" s="1"/>
  <c r="L21" i="40"/>
  <c r="G18" i="39"/>
  <c r="G38" i="39" s="1"/>
  <c r="F18" i="39"/>
  <c r="F38" i="39" s="1"/>
  <c r="E18" i="39"/>
  <c r="E38" i="39" s="1"/>
  <c r="D18" i="39"/>
  <c r="D38" i="39" s="1"/>
  <c r="C18" i="39"/>
  <c r="C38" i="39" s="1"/>
  <c r="B18" i="39" l="1"/>
  <c r="B38" i="39" s="1"/>
  <c r="I7" i="39"/>
  <c r="I18" i="39" s="1"/>
  <c r="I38" i="39" s="1"/>
  <c r="B37" i="2"/>
  <c r="B27" i="2"/>
  <c r="B18" i="2"/>
  <c r="B38" i="2" l="1"/>
  <c r="C7" i="73"/>
  <c r="D7" i="73"/>
  <c r="E7" i="73"/>
  <c r="F7" i="73"/>
  <c r="G7" i="73"/>
  <c r="H7" i="73"/>
  <c r="I7" i="73"/>
  <c r="J7" i="73"/>
  <c r="C8" i="73"/>
  <c r="D8" i="73"/>
  <c r="E8" i="73"/>
  <c r="F8" i="73"/>
  <c r="G8" i="73"/>
  <c r="H8" i="73"/>
  <c r="I8" i="73"/>
  <c r="J8" i="73"/>
  <c r="C9" i="73"/>
  <c r="D9" i="73"/>
  <c r="E9" i="73"/>
  <c r="F9" i="73"/>
  <c r="G9" i="73"/>
  <c r="H9" i="73"/>
  <c r="I9" i="73"/>
  <c r="J9" i="73"/>
  <c r="C10" i="73"/>
  <c r="D10" i="73"/>
  <c r="E10" i="73"/>
  <c r="F10" i="73"/>
  <c r="G10" i="73"/>
  <c r="H10" i="73"/>
  <c r="I10" i="73"/>
  <c r="J10" i="73"/>
  <c r="C11" i="73"/>
  <c r="D11" i="73"/>
  <c r="E11" i="73"/>
  <c r="F11" i="73"/>
  <c r="G11" i="73"/>
  <c r="H11" i="73"/>
  <c r="I11" i="73"/>
  <c r="J11" i="73"/>
  <c r="C12" i="73"/>
  <c r="D12" i="73"/>
  <c r="E12" i="73"/>
  <c r="F12" i="73"/>
  <c r="G12" i="73"/>
  <c r="H12" i="73"/>
  <c r="I12" i="73"/>
  <c r="J12" i="73"/>
  <c r="C13" i="73"/>
  <c r="D13" i="73"/>
  <c r="E13" i="73"/>
  <c r="F13" i="73"/>
  <c r="G13" i="73"/>
  <c r="H13" i="73"/>
  <c r="I13" i="73"/>
  <c r="J13" i="73"/>
  <c r="C14" i="73"/>
  <c r="D14" i="73"/>
  <c r="E14" i="73"/>
  <c r="F14" i="73"/>
  <c r="G14" i="73"/>
  <c r="H14" i="73"/>
  <c r="I14" i="73"/>
  <c r="J14" i="73"/>
  <c r="C15" i="73"/>
  <c r="D15" i="73"/>
  <c r="E15" i="73"/>
  <c r="F15" i="73"/>
  <c r="G15" i="73"/>
  <c r="H15" i="73"/>
  <c r="I15" i="73"/>
  <c r="J15" i="73"/>
  <c r="C16" i="73"/>
  <c r="D16" i="73"/>
  <c r="E16" i="73"/>
  <c r="F16" i="73"/>
  <c r="G16" i="73"/>
  <c r="H16" i="73"/>
  <c r="I16" i="73"/>
  <c r="J16" i="73"/>
  <c r="C17" i="73"/>
  <c r="D17" i="73"/>
  <c r="E17" i="73"/>
  <c r="F17" i="73"/>
  <c r="G17" i="73"/>
  <c r="H17" i="73"/>
  <c r="I17" i="73"/>
  <c r="J17" i="73"/>
  <c r="D18" i="73"/>
  <c r="E18" i="73"/>
  <c r="F18" i="73"/>
  <c r="G18" i="73"/>
  <c r="H18" i="73"/>
  <c r="I18" i="73"/>
  <c r="J18" i="73"/>
  <c r="C20" i="73"/>
  <c r="D20" i="73"/>
  <c r="E20" i="73"/>
  <c r="F20" i="73"/>
  <c r="G20" i="73"/>
  <c r="H20" i="73"/>
  <c r="I20" i="73"/>
  <c r="J20" i="73"/>
  <c r="C21" i="73"/>
  <c r="D21" i="73"/>
  <c r="E21" i="73"/>
  <c r="F21" i="73"/>
  <c r="G21" i="73"/>
  <c r="H21" i="73"/>
  <c r="I21" i="73"/>
  <c r="J21" i="73"/>
  <c r="C22" i="73"/>
  <c r="D22" i="73"/>
  <c r="E22" i="73"/>
  <c r="F22" i="73"/>
  <c r="G22" i="73"/>
  <c r="H22" i="73"/>
  <c r="I22" i="73"/>
  <c r="J22" i="73"/>
  <c r="C23" i="73"/>
  <c r="D23" i="73"/>
  <c r="E23" i="73"/>
  <c r="F23" i="73"/>
  <c r="G23" i="73"/>
  <c r="H23" i="73"/>
  <c r="I23" i="73"/>
  <c r="J23" i="73"/>
  <c r="C24" i="73"/>
  <c r="D24" i="73"/>
  <c r="E24" i="73"/>
  <c r="F24" i="73"/>
  <c r="G24" i="73"/>
  <c r="H24" i="73"/>
  <c r="I24" i="73"/>
  <c r="J24" i="73"/>
  <c r="C25" i="73"/>
  <c r="D25" i="73"/>
  <c r="E25" i="73"/>
  <c r="F25" i="73"/>
  <c r="G25" i="73"/>
  <c r="H25" i="73"/>
  <c r="I25" i="73"/>
  <c r="J25" i="73"/>
  <c r="C26" i="73"/>
  <c r="D26" i="73"/>
  <c r="E26" i="73"/>
  <c r="F26" i="73"/>
  <c r="G26" i="73"/>
  <c r="H26" i="73"/>
  <c r="I26" i="73"/>
  <c r="J26" i="73"/>
  <c r="D27" i="73"/>
  <c r="E27" i="73"/>
  <c r="F27" i="73"/>
  <c r="G27" i="73"/>
  <c r="H27" i="73"/>
  <c r="I27" i="73"/>
  <c r="J27" i="73"/>
  <c r="C29" i="73"/>
  <c r="D29" i="73"/>
  <c r="E29" i="73"/>
  <c r="F29" i="73"/>
  <c r="G29" i="73"/>
  <c r="H29" i="73"/>
  <c r="I29" i="73"/>
  <c r="J29" i="73"/>
  <c r="C30" i="73"/>
  <c r="D30" i="73"/>
  <c r="E30" i="73"/>
  <c r="F30" i="73"/>
  <c r="G30" i="73"/>
  <c r="H30" i="73"/>
  <c r="I30" i="73"/>
  <c r="J30" i="73"/>
  <c r="C31" i="73"/>
  <c r="D31" i="73"/>
  <c r="E31" i="73"/>
  <c r="F31" i="73"/>
  <c r="G31" i="73"/>
  <c r="H31" i="73"/>
  <c r="I31" i="73"/>
  <c r="J31" i="73"/>
  <c r="C32" i="73"/>
  <c r="D32" i="73"/>
  <c r="E32" i="73"/>
  <c r="F32" i="73"/>
  <c r="G32" i="73"/>
  <c r="H32" i="73"/>
  <c r="I32" i="73"/>
  <c r="J32" i="73"/>
  <c r="C33" i="73"/>
  <c r="D33" i="73"/>
  <c r="E33" i="73"/>
  <c r="F33" i="73"/>
  <c r="G33" i="73"/>
  <c r="H33" i="73"/>
  <c r="I33" i="73"/>
  <c r="J33" i="73"/>
  <c r="C34" i="73"/>
  <c r="D34" i="73"/>
  <c r="E34" i="73"/>
  <c r="F34" i="73"/>
  <c r="G34" i="73"/>
  <c r="H34" i="73"/>
  <c r="I34" i="73"/>
  <c r="J34" i="73"/>
  <c r="C35" i="73"/>
  <c r="D35" i="73"/>
  <c r="E35" i="73"/>
  <c r="F35" i="73"/>
  <c r="G35" i="73"/>
  <c r="H35" i="73"/>
  <c r="I35" i="73"/>
  <c r="J35" i="73"/>
  <c r="C36" i="73"/>
  <c r="D36" i="73"/>
  <c r="E36" i="73"/>
  <c r="F36" i="73"/>
  <c r="G36" i="73"/>
  <c r="H36" i="73"/>
  <c r="I36" i="73"/>
  <c r="J36" i="73"/>
  <c r="D37" i="73"/>
  <c r="E37" i="73"/>
  <c r="F37" i="73"/>
  <c r="G37" i="73"/>
  <c r="H37" i="73"/>
  <c r="I37" i="73"/>
  <c r="J37" i="73"/>
  <c r="D38" i="73"/>
  <c r="E38" i="73"/>
  <c r="F38" i="73"/>
  <c r="G38" i="73"/>
  <c r="H38" i="73"/>
  <c r="I38" i="73"/>
  <c r="J38" i="73"/>
  <c r="B36" i="73"/>
  <c r="B35" i="73"/>
  <c r="B34" i="73"/>
  <c r="B33" i="73"/>
  <c r="B32" i="73"/>
  <c r="B31" i="73"/>
  <c r="B30" i="73"/>
  <c r="B29" i="73"/>
  <c r="B27" i="73"/>
  <c r="B26" i="73"/>
  <c r="B25" i="73"/>
  <c r="B24" i="73"/>
  <c r="B23" i="73"/>
  <c r="B22" i="73"/>
  <c r="B21" i="73"/>
  <c r="B20" i="73"/>
  <c r="B17" i="73"/>
  <c r="B16" i="73"/>
  <c r="B15" i="73"/>
  <c r="B14" i="73"/>
  <c r="B13" i="73"/>
  <c r="B12" i="73"/>
  <c r="B11" i="73"/>
  <c r="B10" i="73"/>
  <c r="B9" i="73"/>
  <c r="B8" i="73"/>
  <c r="B7" i="73"/>
  <c r="B37" i="8"/>
  <c r="B27" i="8"/>
  <c r="B18" i="8"/>
  <c r="B38" i="8" s="1"/>
  <c r="C18" i="8"/>
  <c r="C18" i="73" s="1"/>
  <c r="C37" i="8"/>
  <c r="C37" i="73" s="1"/>
  <c r="C27" i="8"/>
  <c r="C27" i="73" s="1"/>
  <c r="N37" i="43"/>
  <c r="N27" i="43"/>
  <c r="M37" i="43"/>
  <c r="N36" i="43"/>
  <c r="M36" i="43"/>
  <c r="N35" i="43"/>
  <c r="M35" i="43"/>
  <c r="N34" i="43"/>
  <c r="M34" i="43"/>
  <c r="N33" i="43"/>
  <c r="N32" i="43"/>
  <c r="M32" i="43"/>
  <c r="N31" i="43"/>
  <c r="M31" i="43"/>
  <c r="N30" i="43"/>
  <c r="M30" i="43"/>
  <c r="N29" i="43"/>
  <c r="M29" i="43"/>
  <c r="N26" i="43"/>
  <c r="M26" i="43"/>
  <c r="N25" i="43"/>
  <c r="M25" i="43"/>
  <c r="M24" i="43"/>
  <c r="N23" i="43"/>
  <c r="M23" i="43"/>
  <c r="N22" i="43"/>
  <c r="M22" i="43"/>
  <c r="N21" i="43"/>
  <c r="M21" i="43"/>
  <c r="N20" i="43"/>
  <c r="M20" i="43"/>
  <c r="N17" i="43"/>
  <c r="M17" i="43"/>
  <c r="N16" i="43"/>
  <c r="M16" i="43"/>
  <c r="N15" i="43"/>
  <c r="M15" i="43"/>
  <c r="N14" i="43"/>
  <c r="M14" i="43"/>
  <c r="N13" i="43"/>
  <c r="M13" i="43"/>
  <c r="N12" i="43"/>
  <c r="M12" i="43"/>
  <c r="N11" i="43"/>
  <c r="M11" i="43"/>
  <c r="N10" i="43"/>
  <c r="M10" i="43"/>
  <c r="N9" i="43"/>
  <c r="M9" i="43"/>
  <c r="N8" i="43"/>
  <c r="M8" i="43"/>
  <c r="N7" i="43"/>
  <c r="M7" i="43"/>
  <c r="G37" i="64"/>
  <c r="E37" i="64"/>
  <c r="C37" i="64"/>
  <c r="G27" i="64"/>
  <c r="E27" i="64"/>
  <c r="C27" i="64"/>
  <c r="G18" i="64"/>
  <c r="E18" i="64"/>
  <c r="E38" i="64" s="1"/>
  <c r="C18" i="64"/>
  <c r="C38" i="64" s="1"/>
  <c r="I37" i="63"/>
  <c r="H37" i="63"/>
  <c r="G37" i="63"/>
  <c r="F37" i="63"/>
  <c r="E37" i="63"/>
  <c r="D37" i="63"/>
  <c r="C37" i="63"/>
  <c r="B37" i="63"/>
  <c r="I27" i="63"/>
  <c r="H27" i="63"/>
  <c r="G27" i="63"/>
  <c r="F27" i="63"/>
  <c r="E27" i="63"/>
  <c r="D27" i="63"/>
  <c r="C27" i="63"/>
  <c r="B27" i="63"/>
  <c r="I18" i="63"/>
  <c r="I38" i="63" s="1"/>
  <c r="H18" i="63"/>
  <c r="G18" i="63"/>
  <c r="G38" i="63" s="1"/>
  <c r="F18" i="63"/>
  <c r="E18" i="63"/>
  <c r="E38" i="63" s="1"/>
  <c r="D18" i="63"/>
  <c r="C18" i="63"/>
  <c r="C38" i="63" s="1"/>
  <c r="B18" i="63"/>
  <c r="B38" i="63" s="1"/>
  <c r="B18" i="73" l="1"/>
  <c r="G38" i="64"/>
  <c r="C38" i="8"/>
  <c r="B37" i="73"/>
  <c r="M27" i="43"/>
  <c r="N38" i="43"/>
  <c r="M18" i="43"/>
  <c r="N18" i="43"/>
  <c r="F7" i="65"/>
  <c r="G7" i="65"/>
  <c r="H7" i="65"/>
  <c r="F8" i="65"/>
  <c r="G8" i="65"/>
  <c r="H8" i="65"/>
  <c r="F9" i="65"/>
  <c r="G9" i="65"/>
  <c r="H9" i="65"/>
  <c r="F10" i="65"/>
  <c r="G10" i="65"/>
  <c r="H10" i="65"/>
  <c r="F11" i="65"/>
  <c r="G11" i="65"/>
  <c r="H11" i="65"/>
  <c r="F12" i="65"/>
  <c r="G12" i="65"/>
  <c r="H12" i="65"/>
  <c r="F13" i="65"/>
  <c r="G13" i="65"/>
  <c r="H13" i="65"/>
  <c r="F14" i="65"/>
  <c r="G14" i="65"/>
  <c r="H14" i="65"/>
  <c r="F15" i="65"/>
  <c r="G15" i="65"/>
  <c r="H15" i="65"/>
  <c r="F16" i="65"/>
  <c r="G16" i="65"/>
  <c r="H16" i="65"/>
  <c r="F17" i="65"/>
  <c r="G17" i="65"/>
  <c r="H17" i="65"/>
  <c r="F20" i="65"/>
  <c r="G20" i="65"/>
  <c r="H20" i="65"/>
  <c r="F21" i="65"/>
  <c r="G21" i="65"/>
  <c r="H21" i="65"/>
  <c r="F22" i="65"/>
  <c r="G22" i="65"/>
  <c r="H22" i="65"/>
  <c r="F23" i="65"/>
  <c r="G23" i="65"/>
  <c r="H23" i="65"/>
  <c r="F24" i="65"/>
  <c r="G24" i="65"/>
  <c r="H24" i="65"/>
  <c r="F25" i="65"/>
  <c r="G25" i="65"/>
  <c r="H25" i="65"/>
  <c r="F26" i="65"/>
  <c r="G26" i="65"/>
  <c r="H26" i="65"/>
  <c r="F29" i="65"/>
  <c r="G29" i="65"/>
  <c r="H29" i="65"/>
  <c r="F30" i="65"/>
  <c r="G30" i="65"/>
  <c r="H30" i="65"/>
  <c r="F31" i="65"/>
  <c r="G31" i="65"/>
  <c r="H31" i="65"/>
  <c r="F32" i="65"/>
  <c r="G32" i="65"/>
  <c r="H32" i="65"/>
  <c r="F33" i="65"/>
  <c r="G33" i="65"/>
  <c r="H33" i="65"/>
  <c r="F34" i="65"/>
  <c r="G34" i="65"/>
  <c r="H34" i="65"/>
  <c r="F35" i="65"/>
  <c r="G35" i="65"/>
  <c r="H35" i="65"/>
  <c r="F36" i="65"/>
  <c r="G36" i="65"/>
  <c r="H36" i="65"/>
  <c r="B38" i="65"/>
  <c r="C18" i="65"/>
  <c r="D18" i="65"/>
  <c r="E18" i="65"/>
  <c r="B8" i="65"/>
  <c r="C8" i="65"/>
  <c r="D8" i="65"/>
  <c r="E8" i="65"/>
  <c r="B9" i="65"/>
  <c r="C9" i="65"/>
  <c r="D9" i="65"/>
  <c r="E9" i="65"/>
  <c r="B10" i="65"/>
  <c r="C10" i="65"/>
  <c r="D10" i="65"/>
  <c r="E10" i="65"/>
  <c r="B11" i="65"/>
  <c r="C11" i="65"/>
  <c r="D11" i="65"/>
  <c r="E11" i="65"/>
  <c r="B12" i="65"/>
  <c r="C12" i="65"/>
  <c r="D12" i="65"/>
  <c r="E12" i="65"/>
  <c r="B13" i="65"/>
  <c r="C13" i="65"/>
  <c r="D13" i="65"/>
  <c r="E13" i="65"/>
  <c r="B14" i="65"/>
  <c r="C14" i="65"/>
  <c r="D14" i="65"/>
  <c r="E14" i="65"/>
  <c r="B15" i="65"/>
  <c r="C15" i="65"/>
  <c r="D15" i="65"/>
  <c r="E15" i="65"/>
  <c r="B16" i="65"/>
  <c r="C16" i="65"/>
  <c r="D16" i="65"/>
  <c r="E16" i="65"/>
  <c r="B17" i="65"/>
  <c r="C17" i="65"/>
  <c r="D17" i="65"/>
  <c r="E17" i="65"/>
  <c r="B27" i="65"/>
  <c r="C27" i="65"/>
  <c r="D27" i="65"/>
  <c r="E27" i="65"/>
  <c r="B21" i="65"/>
  <c r="C21" i="65"/>
  <c r="D21" i="65"/>
  <c r="E21" i="65"/>
  <c r="B22" i="65"/>
  <c r="C22" i="65"/>
  <c r="D22" i="65"/>
  <c r="E22" i="65"/>
  <c r="B23" i="65"/>
  <c r="C23" i="65"/>
  <c r="D23" i="65"/>
  <c r="E23" i="65"/>
  <c r="B24" i="65"/>
  <c r="C24" i="65"/>
  <c r="D24" i="65"/>
  <c r="E24" i="65"/>
  <c r="B25" i="65"/>
  <c r="C25" i="65"/>
  <c r="D25" i="65"/>
  <c r="E25" i="65"/>
  <c r="B26" i="65"/>
  <c r="C26" i="65"/>
  <c r="D26" i="65"/>
  <c r="E26" i="65"/>
  <c r="B37" i="65"/>
  <c r="C37" i="65"/>
  <c r="D37" i="65"/>
  <c r="E37" i="65"/>
  <c r="B30" i="65"/>
  <c r="C30" i="65"/>
  <c r="D30" i="65"/>
  <c r="E30" i="65"/>
  <c r="B31" i="65"/>
  <c r="C31" i="65"/>
  <c r="D31" i="65"/>
  <c r="E31" i="65"/>
  <c r="B32" i="65"/>
  <c r="C32" i="65"/>
  <c r="D32" i="65"/>
  <c r="E32" i="65"/>
  <c r="B33" i="65"/>
  <c r="C33" i="65"/>
  <c r="D33" i="65"/>
  <c r="E33" i="65"/>
  <c r="B34" i="65"/>
  <c r="C34" i="65"/>
  <c r="D34" i="65"/>
  <c r="E34" i="65"/>
  <c r="B35" i="65"/>
  <c r="C35" i="65"/>
  <c r="D35" i="65"/>
  <c r="E35" i="65"/>
  <c r="B36" i="65"/>
  <c r="C36" i="65"/>
  <c r="D36" i="65"/>
  <c r="E36" i="65"/>
  <c r="B18" i="64"/>
  <c r="F18" i="64"/>
  <c r="D18" i="64"/>
  <c r="B27" i="64"/>
  <c r="F27" i="65" s="1"/>
  <c r="F27" i="64"/>
  <c r="H27" i="65" s="1"/>
  <c r="D27" i="64"/>
  <c r="G27" i="65" s="1"/>
  <c r="B37" i="64"/>
  <c r="F37" i="65" s="1"/>
  <c r="F37" i="64"/>
  <c r="H37" i="65" s="1"/>
  <c r="D37" i="64"/>
  <c r="G37" i="65" s="1"/>
  <c r="B7" i="65"/>
  <c r="D7" i="65"/>
  <c r="B20" i="65"/>
  <c r="D20" i="65"/>
  <c r="B29" i="65"/>
  <c r="D29" i="65"/>
  <c r="C7" i="65"/>
  <c r="E7" i="65"/>
  <c r="B18" i="65"/>
  <c r="C20" i="65"/>
  <c r="E20" i="65"/>
  <c r="C29" i="65"/>
  <c r="E29" i="65"/>
  <c r="D38" i="63"/>
  <c r="C38" i="65" s="1"/>
  <c r="F38" i="63"/>
  <c r="D38" i="65" s="1"/>
  <c r="H38" i="63"/>
  <c r="E38" i="65" s="1"/>
  <c r="C38" i="73" l="1"/>
  <c r="B38" i="73"/>
  <c r="M38" i="43"/>
  <c r="H18" i="65"/>
  <c r="F38" i="64"/>
  <c r="H38" i="65" s="1"/>
  <c r="D38" i="64"/>
  <c r="G38" i="65" s="1"/>
  <c r="G18" i="65"/>
  <c r="F18" i="65"/>
  <c r="B38" i="64"/>
  <c r="F38" i="65" s="1"/>
  <c r="F8" i="3" l="1"/>
  <c r="F10" i="3"/>
  <c r="F12" i="3"/>
  <c r="F14" i="3"/>
  <c r="F16" i="3"/>
  <c r="F21" i="3"/>
  <c r="F23" i="3"/>
  <c r="F25" i="3"/>
  <c r="F30" i="3"/>
  <c r="F31" i="3"/>
  <c r="F32" i="3"/>
  <c r="F33" i="3"/>
  <c r="F34" i="3"/>
  <c r="F35" i="3"/>
  <c r="F36" i="3"/>
  <c r="C18" i="81"/>
  <c r="C27" i="81"/>
  <c r="C37" i="81"/>
  <c r="E37" i="81"/>
  <c r="D18" i="3"/>
  <c r="E18" i="81"/>
  <c r="E9" i="3"/>
  <c r="E13" i="3"/>
  <c r="E17" i="3"/>
  <c r="F20" i="3"/>
  <c r="B27" i="3"/>
  <c r="E22" i="3"/>
  <c r="E26" i="3"/>
  <c r="G37" i="3"/>
  <c r="E11" i="3"/>
  <c r="E15" i="3"/>
  <c r="E24" i="3"/>
  <c r="B18" i="3"/>
  <c r="B37" i="3"/>
  <c r="F7" i="3"/>
  <c r="E7" i="3"/>
  <c r="E20" i="3"/>
  <c r="F29" i="3"/>
  <c r="E29" i="3"/>
  <c r="G18" i="3"/>
  <c r="C18" i="3"/>
  <c r="D27" i="3"/>
  <c r="D37" i="3"/>
  <c r="E8" i="3"/>
  <c r="F9" i="3"/>
  <c r="E10" i="3"/>
  <c r="F11" i="3"/>
  <c r="E12" i="3"/>
  <c r="F13" i="3"/>
  <c r="E14" i="3"/>
  <c r="F15" i="3"/>
  <c r="E16" i="3"/>
  <c r="F17" i="3"/>
  <c r="E21" i="3"/>
  <c r="F22" i="3"/>
  <c r="E23" i="3"/>
  <c r="F24" i="3"/>
  <c r="E25" i="3"/>
  <c r="F26" i="3"/>
  <c r="E30" i="3"/>
  <c r="E31" i="3"/>
  <c r="E32" i="3"/>
  <c r="E33" i="3"/>
  <c r="E34" i="3"/>
  <c r="E35" i="3"/>
  <c r="E36" i="3"/>
  <c r="G27" i="3"/>
  <c r="C27" i="3"/>
  <c r="C37" i="3"/>
  <c r="E27" i="81"/>
  <c r="E38" i="81" l="1"/>
  <c r="C38" i="81"/>
  <c r="G38" i="3"/>
  <c r="E37" i="3"/>
  <c r="F37" i="3"/>
  <c r="E27" i="3"/>
  <c r="E18" i="3"/>
  <c r="F18" i="3"/>
  <c r="B38" i="3"/>
  <c r="C38" i="3"/>
  <c r="F27" i="3"/>
  <c r="D38" i="3"/>
  <c r="N33" i="34"/>
  <c r="C38" i="34"/>
  <c r="D38" i="34"/>
  <c r="E38" i="34"/>
  <c r="B38" i="34"/>
  <c r="C28" i="34"/>
  <c r="D28" i="34"/>
  <c r="E28" i="34"/>
  <c r="B28" i="34"/>
  <c r="C19" i="34"/>
  <c r="D19" i="34"/>
  <c r="E19" i="34"/>
  <c r="B19" i="34"/>
  <c r="B39" i="34" s="1"/>
  <c r="E29" i="15"/>
  <c r="I29" i="15"/>
  <c r="F30" i="15"/>
  <c r="J30" i="15"/>
  <c r="C31" i="15"/>
  <c r="G31" i="15"/>
  <c r="K31" i="15"/>
  <c r="D32" i="15"/>
  <c r="H32" i="15"/>
  <c r="E33" i="15"/>
  <c r="I33" i="15"/>
  <c r="F34" i="15"/>
  <c r="J34" i="15"/>
  <c r="C35" i="15"/>
  <c r="G35" i="15"/>
  <c r="K35" i="15"/>
  <c r="D36" i="15"/>
  <c r="H36" i="15"/>
  <c r="H36" i="80"/>
  <c r="I36" i="10"/>
  <c r="I36" i="80" s="1"/>
  <c r="H35" i="80"/>
  <c r="I35" i="10"/>
  <c r="I35" i="80" s="1"/>
  <c r="H34" i="80"/>
  <c r="I34" i="10"/>
  <c r="I34" i="80" s="1"/>
  <c r="H33" i="80"/>
  <c r="G33" i="80"/>
  <c r="C33" i="80"/>
  <c r="H32" i="80"/>
  <c r="I32" i="10"/>
  <c r="H31" i="80"/>
  <c r="I31" i="10"/>
  <c r="I31" i="80" s="1"/>
  <c r="H30" i="80"/>
  <c r="I30" i="10"/>
  <c r="I30" i="80" s="1"/>
  <c r="H26" i="80"/>
  <c r="G26" i="80"/>
  <c r="C26" i="80"/>
  <c r="H25" i="80"/>
  <c r="I25" i="10"/>
  <c r="I25" i="80" s="1"/>
  <c r="H24" i="80"/>
  <c r="I24" i="10"/>
  <c r="I24" i="80" s="1"/>
  <c r="H23" i="80"/>
  <c r="I23" i="10"/>
  <c r="I23" i="80" s="1"/>
  <c r="H22" i="80"/>
  <c r="G22" i="80"/>
  <c r="C22" i="80"/>
  <c r="H21" i="80"/>
  <c r="I21" i="10"/>
  <c r="I21" i="80" s="1"/>
  <c r="I29" i="10"/>
  <c r="I29" i="80" s="1"/>
  <c r="H20" i="80"/>
  <c r="G20" i="80"/>
  <c r="C20" i="80"/>
  <c r="B29" i="80"/>
  <c r="B20" i="80"/>
  <c r="H17" i="80"/>
  <c r="I17" i="10"/>
  <c r="I17" i="80" s="1"/>
  <c r="H16" i="80"/>
  <c r="I16" i="10"/>
  <c r="I16" i="80" s="1"/>
  <c r="H15" i="80"/>
  <c r="G15" i="80"/>
  <c r="C15" i="80"/>
  <c r="H14" i="80"/>
  <c r="I14" i="10"/>
  <c r="I14" i="80" s="1"/>
  <c r="H13" i="80"/>
  <c r="I13" i="10"/>
  <c r="I13" i="80" s="1"/>
  <c r="H12" i="80"/>
  <c r="I12" i="10"/>
  <c r="I12" i="80" s="1"/>
  <c r="H11" i="80"/>
  <c r="G11" i="80"/>
  <c r="C11" i="80"/>
  <c r="H10" i="80"/>
  <c r="I10" i="10"/>
  <c r="I10" i="80" s="1"/>
  <c r="H9" i="80"/>
  <c r="I9" i="10"/>
  <c r="I9" i="80" s="1"/>
  <c r="H8" i="80"/>
  <c r="I8" i="10"/>
  <c r="I8" i="80" s="1"/>
  <c r="H7" i="80"/>
  <c r="G7" i="80"/>
  <c r="D7" i="80"/>
  <c r="I80" i="63"/>
  <c r="C80" i="64"/>
  <c r="G80" i="64"/>
  <c r="A23" i="77"/>
  <c r="A15" i="77"/>
  <c r="A14" i="77"/>
  <c r="A7" i="77"/>
  <c r="A32" i="77"/>
  <c r="A25" i="77"/>
  <c r="A33" i="77"/>
  <c r="A26" i="77"/>
  <c r="A10" i="77"/>
  <c r="A6" i="77"/>
  <c r="A4" i="77"/>
  <c r="A12" i="77"/>
  <c r="A5" i="77"/>
  <c r="A29" i="77"/>
  <c r="A9" i="77"/>
  <c r="A28" i="77"/>
  <c r="A27" i="77"/>
  <c r="A17" i="77"/>
  <c r="A11" i="77"/>
  <c r="A18" i="77"/>
  <c r="A21" i="77"/>
  <c r="A31" i="77"/>
  <c r="A35" i="77"/>
  <c r="A24" i="77"/>
  <c r="A20" i="77"/>
  <c r="A34" i="77"/>
  <c r="A13" i="77"/>
  <c r="A36" i="77"/>
  <c r="A16" i="77"/>
  <c r="A22" i="77"/>
  <c r="A8" i="77"/>
  <c r="A3" i="77"/>
  <c r="A2" i="77"/>
  <c r="K18" i="12" l="1"/>
  <c r="L9" i="12"/>
  <c r="L11" i="12"/>
  <c r="L13" i="12"/>
  <c r="L15" i="12"/>
  <c r="L17" i="12"/>
  <c r="L21" i="12"/>
  <c r="L23" i="12"/>
  <c r="L25" i="12"/>
  <c r="I32" i="80"/>
  <c r="D35" i="80"/>
  <c r="G27" i="14"/>
  <c r="H27" i="12"/>
  <c r="D24" i="80"/>
  <c r="E27" i="9"/>
  <c r="E27" i="1"/>
  <c r="E37" i="13"/>
  <c r="C18" i="9"/>
  <c r="C18" i="1"/>
  <c r="F37" i="14"/>
  <c r="F27" i="13"/>
  <c r="F7" i="9"/>
  <c r="L7" i="8" s="1"/>
  <c r="K7" i="73" s="1"/>
  <c r="F9" i="9"/>
  <c r="L9" i="8" s="1"/>
  <c r="K9" i="73" s="1"/>
  <c r="F11" i="9"/>
  <c r="L11" i="8" s="1"/>
  <c r="K11" i="73" s="1"/>
  <c r="F13" i="9"/>
  <c r="L13" i="8" s="1"/>
  <c r="K13" i="73" s="1"/>
  <c r="F15" i="9"/>
  <c r="L15" i="8" s="1"/>
  <c r="K15" i="73" s="1"/>
  <c r="F17" i="9"/>
  <c r="L17" i="8" s="1"/>
  <c r="K17" i="73" s="1"/>
  <c r="F21" i="9"/>
  <c r="L21" i="8" s="1"/>
  <c r="K21" i="73" s="1"/>
  <c r="F23" i="9"/>
  <c r="L23" i="8" s="1"/>
  <c r="K23" i="73" s="1"/>
  <c r="F25" i="9"/>
  <c r="L25" i="8" s="1"/>
  <c r="K25" i="73" s="1"/>
  <c r="F29" i="9"/>
  <c r="L29" i="8" s="1"/>
  <c r="K29" i="73" s="1"/>
  <c r="F31" i="9"/>
  <c r="L31" i="8" s="1"/>
  <c r="K31" i="73" s="1"/>
  <c r="F33" i="9"/>
  <c r="L33" i="8" s="1"/>
  <c r="K33" i="73" s="1"/>
  <c r="F35" i="9"/>
  <c r="L35" i="8" s="1"/>
  <c r="K35" i="73" s="1"/>
  <c r="D18" i="9"/>
  <c r="F7" i="1"/>
  <c r="K7" i="2" s="1"/>
  <c r="F9" i="1"/>
  <c r="K9" i="2" s="1"/>
  <c r="F11" i="1"/>
  <c r="H11" i="3" s="1"/>
  <c r="F13" i="1"/>
  <c r="K13" i="2" s="1"/>
  <c r="F15" i="1"/>
  <c r="K15" i="2" s="1"/>
  <c r="F17" i="1"/>
  <c r="K17" i="2" s="1"/>
  <c r="F29" i="1"/>
  <c r="K29" i="2" s="1"/>
  <c r="F22" i="1"/>
  <c r="H22" i="3" s="1"/>
  <c r="F24" i="1"/>
  <c r="H24" i="3" s="1"/>
  <c r="F26" i="1"/>
  <c r="H26" i="3" s="1"/>
  <c r="F31" i="1"/>
  <c r="K31" i="2" s="1"/>
  <c r="F33" i="1"/>
  <c r="H33" i="3" s="1"/>
  <c r="F35" i="1"/>
  <c r="B35" i="81" s="1"/>
  <c r="D18" i="1"/>
  <c r="D13" i="80"/>
  <c r="D17" i="80"/>
  <c r="D22" i="80"/>
  <c r="J22" i="80"/>
  <c r="J22" i="59" s="1"/>
  <c r="D23" i="80"/>
  <c r="J23" i="80"/>
  <c r="J23" i="59" s="1"/>
  <c r="E25" i="10"/>
  <c r="E25" i="80" s="1"/>
  <c r="K26" i="15"/>
  <c r="I26" i="15"/>
  <c r="G26" i="15"/>
  <c r="E26" i="15"/>
  <c r="C26" i="15"/>
  <c r="J25" i="15"/>
  <c r="H25" i="15"/>
  <c r="F25" i="15"/>
  <c r="D25" i="15"/>
  <c r="K24" i="15"/>
  <c r="I24" i="15"/>
  <c r="G24" i="15"/>
  <c r="E24" i="15"/>
  <c r="C24" i="15"/>
  <c r="J23" i="15"/>
  <c r="H23" i="15"/>
  <c r="F23" i="15"/>
  <c r="D23" i="15"/>
  <c r="K22" i="15"/>
  <c r="I22" i="15"/>
  <c r="G22" i="15"/>
  <c r="E22" i="15"/>
  <c r="C22" i="15"/>
  <c r="J21" i="15"/>
  <c r="H21" i="15"/>
  <c r="F21" i="15"/>
  <c r="D21" i="15"/>
  <c r="K27" i="14"/>
  <c r="I20" i="15"/>
  <c r="G20" i="15"/>
  <c r="E20" i="15"/>
  <c r="C27" i="14"/>
  <c r="J17" i="15"/>
  <c r="H17" i="15"/>
  <c r="F17" i="15"/>
  <c r="D17" i="15"/>
  <c r="K16" i="15"/>
  <c r="I16" i="15"/>
  <c r="G16" i="15"/>
  <c r="E16" i="15"/>
  <c r="C16" i="15"/>
  <c r="J15" i="15"/>
  <c r="H15" i="15"/>
  <c r="F15" i="15"/>
  <c r="D15" i="15"/>
  <c r="K14" i="15"/>
  <c r="I14" i="15"/>
  <c r="G14" i="15"/>
  <c r="E14" i="15"/>
  <c r="C14" i="15"/>
  <c r="J13" i="15"/>
  <c r="H13" i="15"/>
  <c r="F13" i="15"/>
  <c r="D13" i="15"/>
  <c r="K12" i="15"/>
  <c r="I12" i="15"/>
  <c r="G12" i="15"/>
  <c r="E12" i="15"/>
  <c r="C12" i="15"/>
  <c r="J11" i="15"/>
  <c r="H11" i="15"/>
  <c r="F11" i="15"/>
  <c r="D11" i="15"/>
  <c r="K10" i="15"/>
  <c r="I10" i="15"/>
  <c r="G10" i="15"/>
  <c r="E10" i="15"/>
  <c r="C10" i="15"/>
  <c r="J9" i="15"/>
  <c r="H9" i="15"/>
  <c r="F9" i="15"/>
  <c r="D9" i="15"/>
  <c r="K8" i="15"/>
  <c r="I8" i="15"/>
  <c r="G8" i="15"/>
  <c r="E8" i="15"/>
  <c r="C8" i="15"/>
  <c r="H29" i="3"/>
  <c r="E38" i="3"/>
  <c r="F38" i="3"/>
  <c r="J36" i="15"/>
  <c r="F36" i="15"/>
  <c r="I35" i="15"/>
  <c r="E35" i="15"/>
  <c r="H34" i="15"/>
  <c r="D34" i="15"/>
  <c r="K33" i="15"/>
  <c r="G33" i="15"/>
  <c r="C33" i="15"/>
  <c r="J32" i="15"/>
  <c r="F32" i="15"/>
  <c r="I31" i="15"/>
  <c r="E31" i="15"/>
  <c r="H30" i="15"/>
  <c r="D30" i="15"/>
  <c r="K29" i="15"/>
  <c r="I37" i="13"/>
  <c r="G29" i="15"/>
  <c r="C29" i="15"/>
  <c r="G37" i="12"/>
  <c r="C20" i="15"/>
  <c r="K20" i="15"/>
  <c r="D9" i="80"/>
  <c r="D11" i="80"/>
  <c r="J11" i="80"/>
  <c r="J11" i="59" s="1"/>
  <c r="D12" i="80"/>
  <c r="J12" i="80"/>
  <c r="J12" i="59" s="1"/>
  <c r="E14" i="10"/>
  <c r="E14" i="80" s="1"/>
  <c r="D31" i="80"/>
  <c r="D33" i="80"/>
  <c r="J33" i="80"/>
  <c r="J33" i="59" s="1"/>
  <c r="D34" i="80"/>
  <c r="J34" i="80"/>
  <c r="J34" i="59" s="1"/>
  <c r="E36" i="10"/>
  <c r="E36" i="80" s="1"/>
  <c r="J37" i="14"/>
  <c r="K36" i="15"/>
  <c r="I36" i="15"/>
  <c r="G36" i="15"/>
  <c r="E36" i="15"/>
  <c r="C36" i="15"/>
  <c r="J35" i="15"/>
  <c r="H35" i="15"/>
  <c r="F35" i="15"/>
  <c r="D35" i="15"/>
  <c r="K34" i="15"/>
  <c r="I34" i="15"/>
  <c r="G34" i="15"/>
  <c r="E34" i="15"/>
  <c r="C34" i="15"/>
  <c r="J33" i="15"/>
  <c r="H33" i="15"/>
  <c r="F33" i="15"/>
  <c r="D33" i="15"/>
  <c r="K32" i="15"/>
  <c r="I32" i="15"/>
  <c r="G32" i="15"/>
  <c r="E32" i="15"/>
  <c r="C32" i="15"/>
  <c r="J31" i="15"/>
  <c r="H31" i="15"/>
  <c r="F31" i="15"/>
  <c r="D31" i="15"/>
  <c r="J29" i="15"/>
  <c r="H29" i="15"/>
  <c r="F29" i="15"/>
  <c r="D29" i="15"/>
  <c r="J26" i="15"/>
  <c r="H26" i="15"/>
  <c r="F26" i="15"/>
  <c r="D26" i="15"/>
  <c r="K25" i="15"/>
  <c r="I25" i="15"/>
  <c r="G25" i="15"/>
  <c r="E25" i="15"/>
  <c r="C25" i="15"/>
  <c r="J24" i="15"/>
  <c r="H24" i="15"/>
  <c r="F24" i="15"/>
  <c r="D24" i="15"/>
  <c r="K23" i="15"/>
  <c r="I23" i="15"/>
  <c r="G23" i="15"/>
  <c r="E23" i="15"/>
  <c r="C23" i="15"/>
  <c r="J22" i="15"/>
  <c r="H22" i="15"/>
  <c r="F22" i="15"/>
  <c r="D22" i="15"/>
  <c r="K21" i="15"/>
  <c r="I21" i="15"/>
  <c r="G21" i="15"/>
  <c r="E21" i="15"/>
  <c r="C21" i="15"/>
  <c r="K17" i="15"/>
  <c r="I17" i="15"/>
  <c r="G17" i="15"/>
  <c r="E17" i="15"/>
  <c r="C17" i="15"/>
  <c r="J16" i="15"/>
  <c r="H16" i="15"/>
  <c r="F16" i="15"/>
  <c r="D16" i="15"/>
  <c r="K15" i="15"/>
  <c r="I15" i="15"/>
  <c r="G15" i="15"/>
  <c r="E15" i="15"/>
  <c r="C15" i="15"/>
  <c r="J14" i="15"/>
  <c r="H14" i="15"/>
  <c r="F14" i="15"/>
  <c r="D14" i="15"/>
  <c r="K13" i="15"/>
  <c r="I13" i="15"/>
  <c r="G13" i="15"/>
  <c r="E13" i="15"/>
  <c r="C13" i="15"/>
  <c r="J12" i="15"/>
  <c r="H12" i="15"/>
  <c r="F12" i="15"/>
  <c r="D12" i="15"/>
  <c r="K11" i="15"/>
  <c r="I11" i="15"/>
  <c r="G11" i="15"/>
  <c r="E11" i="15"/>
  <c r="C11" i="15"/>
  <c r="J10" i="15"/>
  <c r="H10" i="15"/>
  <c r="F10" i="15"/>
  <c r="D10" i="15"/>
  <c r="K9" i="15"/>
  <c r="I9" i="15"/>
  <c r="G9" i="15"/>
  <c r="E9" i="15"/>
  <c r="C9" i="15"/>
  <c r="J8" i="15"/>
  <c r="H8" i="15"/>
  <c r="F8" i="15"/>
  <c r="D8" i="15"/>
  <c r="B18" i="13"/>
  <c r="J18" i="13"/>
  <c r="H18" i="13"/>
  <c r="F18" i="13"/>
  <c r="D18" i="13"/>
  <c r="L8" i="13"/>
  <c r="L10" i="13"/>
  <c r="L12" i="13"/>
  <c r="L14" i="13"/>
  <c r="L16" i="13"/>
  <c r="L29" i="13"/>
  <c r="L21" i="13"/>
  <c r="L23" i="13"/>
  <c r="L25" i="13"/>
  <c r="L30" i="13"/>
  <c r="L32" i="13"/>
  <c r="L34" i="13"/>
  <c r="L36" i="13"/>
  <c r="J27" i="13"/>
  <c r="L7" i="12"/>
  <c r="J18" i="12"/>
  <c r="H18" i="12"/>
  <c r="F18" i="12"/>
  <c r="D18" i="12"/>
  <c r="L8" i="12"/>
  <c r="L10" i="12"/>
  <c r="L12" i="12"/>
  <c r="L14" i="12"/>
  <c r="L16" i="12"/>
  <c r="L20" i="12"/>
  <c r="L22" i="12"/>
  <c r="L24" i="12"/>
  <c r="L26" i="12"/>
  <c r="L30" i="12"/>
  <c r="L32" i="12"/>
  <c r="L34" i="12"/>
  <c r="L36" i="12"/>
  <c r="O8" i="34"/>
  <c r="J19" i="34"/>
  <c r="F9" i="34"/>
  <c r="H9" i="34"/>
  <c r="F10" i="34"/>
  <c r="H10" i="34"/>
  <c r="F11" i="34"/>
  <c r="H11" i="34"/>
  <c r="F13" i="34"/>
  <c r="H13" i="34"/>
  <c r="F14" i="34"/>
  <c r="H14" i="34"/>
  <c r="F15" i="34"/>
  <c r="H15" i="34"/>
  <c r="F16" i="34"/>
  <c r="H16" i="34"/>
  <c r="F18" i="34"/>
  <c r="H18" i="34"/>
  <c r="H28" i="34"/>
  <c r="F28" i="34"/>
  <c r="F22" i="34"/>
  <c r="H22" i="34"/>
  <c r="F23" i="34"/>
  <c r="H23" i="34"/>
  <c r="F24" i="34"/>
  <c r="H24" i="34"/>
  <c r="F25" i="34"/>
  <c r="H25" i="34"/>
  <c r="F26" i="34"/>
  <c r="H26" i="34"/>
  <c r="H38" i="34"/>
  <c r="F38" i="34"/>
  <c r="F31" i="34"/>
  <c r="H31" i="34"/>
  <c r="F32" i="34"/>
  <c r="H32" i="34"/>
  <c r="F33" i="34"/>
  <c r="H33" i="34"/>
  <c r="F34" i="34"/>
  <c r="H34" i="34"/>
  <c r="F35" i="34"/>
  <c r="H35" i="34"/>
  <c r="F36" i="34"/>
  <c r="H36" i="34"/>
  <c r="F37" i="34"/>
  <c r="H37" i="34"/>
  <c r="F27" i="34"/>
  <c r="H27" i="34"/>
  <c r="L28" i="34"/>
  <c r="M21" i="34"/>
  <c r="L38" i="34"/>
  <c r="M30" i="34"/>
  <c r="M31" i="34"/>
  <c r="O31" i="34"/>
  <c r="M32" i="34"/>
  <c r="O32" i="34"/>
  <c r="F7" i="10"/>
  <c r="C7" i="80"/>
  <c r="J18" i="10"/>
  <c r="D8" i="80"/>
  <c r="J8" i="80"/>
  <c r="J8" i="59" s="1"/>
  <c r="E10" i="10"/>
  <c r="E10" i="80" s="1"/>
  <c r="D15" i="80"/>
  <c r="J15" i="80"/>
  <c r="J15" i="59" s="1"/>
  <c r="D16" i="80"/>
  <c r="J16" i="80"/>
  <c r="J16" i="59" s="1"/>
  <c r="D20" i="80"/>
  <c r="J20" i="80"/>
  <c r="J20" i="59" s="1"/>
  <c r="E21" i="10"/>
  <c r="E21" i="80" s="1"/>
  <c r="D26" i="80"/>
  <c r="J26" i="80"/>
  <c r="J26" i="59" s="1"/>
  <c r="D30" i="80"/>
  <c r="J30" i="80"/>
  <c r="J30" i="59" s="1"/>
  <c r="E32" i="10"/>
  <c r="E32" i="80" s="1"/>
  <c r="E8" i="10"/>
  <c r="E8" i="80" s="1"/>
  <c r="D10" i="80"/>
  <c r="J10" i="80"/>
  <c r="J10" i="59" s="1"/>
  <c r="I11" i="10"/>
  <c r="I11" i="80" s="1"/>
  <c r="E12" i="10"/>
  <c r="E12" i="80" s="1"/>
  <c r="D14" i="80"/>
  <c r="J14" i="80"/>
  <c r="J14" i="59" s="1"/>
  <c r="I15" i="10"/>
  <c r="I15" i="80" s="1"/>
  <c r="E16" i="10"/>
  <c r="E16" i="80" s="1"/>
  <c r="D21" i="80"/>
  <c r="J21" i="80"/>
  <c r="J21" i="59" s="1"/>
  <c r="I22" i="10"/>
  <c r="I22" i="80" s="1"/>
  <c r="E23" i="10"/>
  <c r="E23" i="80" s="1"/>
  <c r="D25" i="80"/>
  <c r="J25" i="80"/>
  <c r="J25" i="59" s="1"/>
  <c r="I26" i="10"/>
  <c r="I26" i="80" s="1"/>
  <c r="E30" i="10"/>
  <c r="E30" i="80" s="1"/>
  <c r="D32" i="80"/>
  <c r="J32" i="80"/>
  <c r="J32" i="59" s="1"/>
  <c r="I33" i="10"/>
  <c r="I33" i="80" s="1"/>
  <c r="E34" i="10"/>
  <c r="E34" i="80" s="1"/>
  <c r="D36" i="80"/>
  <c r="J36" i="80"/>
  <c r="J36" i="59" s="1"/>
  <c r="F9" i="10"/>
  <c r="B9" i="80"/>
  <c r="F13" i="10"/>
  <c r="B13" i="80"/>
  <c r="F17" i="10"/>
  <c r="B17" i="80"/>
  <c r="D29" i="80"/>
  <c r="D37" i="10"/>
  <c r="H29" i="80"/>
  <c r="L37" i="10"/>
  <c r="H37" i="80" s="1"/>
  <c r="F24" i="10"/>
  <c r="B24" i="80"/>
  <c r="F31" i="10"/>
  <c r="B31" i="80"/>
  <c r="F35" i="10"/>
  <c r="B35" i="80"/>
  <c r="F11" i="10"/>
  <c r="B11" i="80"/>
  <c r="F15" i="10"/>
  <c r="B15" i="80"/>
  <c r="F22" i="10"/>
  <c r="B22" i="80"/>
  <c r="F26" i="10"/>
  <c r="B26" i="80"/>
  <c r="F33" i="10"/>
  <c r="B33" i="80"/>
  <c r="E7" i="10"/>
  <c r="F29" i="10"/>
  <c r="K29" i="10" s="1"/>
  <c r="L27" i="10"/>
  <c r="H27" i="80" s="1"/>
  <c r="D27" i="10"/>
  <c r="J7" i="80"/>
  <c r="J7" i="59" s="1"/>
  <c r="F7" i="80"/>
  <c r="K7" i="11" s="1"/>
  <c r="C9" i="80"/>
  <c r="G9" i="80"/>
  <c r="C13" i="80"/>
  <c r="G13" i="80"/>
  <c r="C17" i="80"/>
  <c r="G17" i="80"/>
  <c r="C24" i="80"/>
  <c r="G24" i="80"/>
  <c r="C29" i="80"/>
  <c r="G29" i="80"/>
  <c r="C31" i="80"/>
  <c r="G31" i="80"/>
  <c r="C35" i="80"/>
  <c r="G35" i="80"/>
  <c r="D37" i="1"/>
  <c r="E18" i="1"/>
  <c r="D18" i="10"/>
  <c r="L18" i="10"/>
  <c r="J9" i="80"/>
  <c r="J9" i="59" s="1"/>
  <c r="J13" i="80"/>
  <c r="J13" i="59" s="1"/>
  <c r="J17" i="80"/>
  <c r="J17" i="59" s="1"/>
  <c r="C27" i="10"/>
  <c r="G27" i="10"/>
  <c r="E29" i="10"/>
  <c r="J29" i="80"/>
  <c r="J29" i="59" s="1"/>
  <c r="F20" i="10"/>
  <c r="J24" i="80"/>
  <c r="J24" i="59" s="1"/>
  <c r="J31" i="80"/>
  <c r="J31" i="59" s="1"/>
  <c r="J35" i="80"/>
  <c r="J35" i="59" s="1"/>
  <c r="B18" i="10"/>
  <c r="G18" i="10"/>
  <c r="C18" i="10"/>
  <c r="J27" i="10"/>
  <c r="J27" i="80" s="1"/>
  <c r="J27" i="59" s="1"/>
  <c r="B37" i="10"/>
  <c r="I37" i="10"/>
  <c r="G37" i="10"/>
  <c r="C37" i="10"/>
  <c r="B7" i="80"/>
  <c r="C8" i="80"/>
  <c r="G8" i="80"/>
  <c r="C10" i="80"/>
  <c r="G10" i="80"/>
  <c r="C12" i="80"/>
  <c r="G12" i="80"/>
  <c r="C14" i="80"/>
  <c r="G14" i="80"/>
  <c r="C16" i="80"/>
  <c r="G16" i="80"/>
  <c r="C21" i="80"/>
  <c r="G21" i="80"/>
  <c r="C23" i="80"/>
  <c r="G23" i="80"/>
  <c r="C25" i="80"/>
  <c r="G25" i="80"/>
  <c r="C30" i="80"/>
  <c r="G30" i="80"/>
  <c r="C32" i="80"/>
  <c r="G32" i="80"/>
  <c r="C34" i="80"/>
  <c r="G34" i="80"/>
  <c r="C36" i="80"/>
  <c r="G36" i="80"/>
  <c r="K18" i="14"/>
  <c r="K7" i="15"/>
  <c r="I18" i="14"/>
  <c r="I7" i="15"/>
  <c r="G18" i="14"/>
  <c r="G7" i="15"/>
  <c r="E18" i="14"/>
  <c r="E7" i="15"/>
  <c r="C18" i="14"/>
  <c r="C7" i="15"/>
  <c r="L9" i="14"/>
  <c r="B9" i="15"/>
  <c r="L11" i="14"/>
  <c r="B11" i="15"/>
  <c r="L13" i="14"/>
  <c r="B13" i="15"/>
  <c r="L15" i="14"/>
  <c r="B15" i="15"/>
  <c r="L17" i="14"/>
  <c r="B17" i="15"/>
  <c r="L29" i="14"/>
  <c r="B29" i="15"/>
  <c r="L22" i="14"/>
  <c r="B22" i="15"/>
  <c r="L24" i="14"/>
  <c r="B24" i="15"/>
  <c r="L26" i="14"/>
  <c r="B26" i="15"/>
  <c r="L31" i="14"/>
  <c r="B31" i="15"/>
  <c r="L33" i="14"/>
  <c r="B33" i="15"/>
  <c r="L35" i="14"/>
  <c r="B35" i="15"/>
  <c r="K37" i="14"/>
  <c r="K30" i="15"/>
  <c r="I37" i="14"/>
  <c r="I30" i="15"/>
  <c r="G37" i="14"/>
  <c r="G30" i="15"/>
  <c r="E37" i="14"/>
  <c r="E30" i="15"/>
  <c r="C37" i="14"/>
  <c r="C30" i="15"/>
  <c r="J27" i="14"/>
  <c r="J20" i="15"/>
  <c r="H27" i="14"/>
  <c r="H20" i="15"/>
  <c r="F27" i="14"/>
  <c r="F20" i="15"/>
  <c r="D27" i="14"/>
  <c r="D20" i="15"/>
  <c r="B18" i="14"/>
  <c r="B7" i="15"/>
  <c r="L20" i="14"/>
  <c r="B20" i="15"/>
  <c r="K37" i="12"/>
  <c r="C37" i="12"/>
  <c r="H7" i="15"/>
  <c r="D7" i="15"/>
  <c r="B10" i="15"/>
  <c r="B14" i="15"/>
  <c r="B23" i="15"/>
  <c r="B32" i="15"/>
  <c r="B36" i="15"/>
  <c r="N34" i="34"/>
  <c r="N35" i="34"/>
  <c r="N36" i="34"/>
  <c r="N22" i="34"/>
  <c r="N23" i="34"/>
  <c r="N24" i="34"/>
  <c r="N25" i="34"/>
  <c r="N26" i="34"/>
  <c r="N27" i="34"/>
  <c r="N9" i="34"/>
  <c r="N10" i="34"/>
  <c r="N11" i="34"/>
  <c r="N12" i="34"/>
  <c r="N13" i="34"/>
  <c r="N14" i="34"/>
  <c r="N15" i="34"/>
  <c r="N16" i="34"/>
  <c r="N17" i="34"/>
  <c r="N18" i="34"/>
  <c r="F8" i="9"/>
  <c r="L8" i="8" s="1"/>
  <c r="K8" i="73" s="1"/>
  <c r="F10" i="9"/>
  <c r="L10" i="8" s="1"/>
  <c r="K10" i="73" s="1"/>
  <c r="F12" i="9"/>
  <c r="L12" i="8" s="1"/>
  <c r="K12" i="73" s="1"/>
  <c r="F14" i="9"/>
  <c r="L14" i="8" s="1"/>
  <c r="K14" i="73" s="1"/>
  <c r="F16" i="9"/>
  <c r="L16" i="8" s="1"/>
  <c r="K16" i="73" s="1"/>
  <c r="F20" i="9"/>
  <c r="L20" i="8" s="1"/>
  <c r="K20" i="73" s="1"/>
  <c r="B18" i="1"/>
  <c r="F10" i="1"/>
  <c r="F12" i="1"/>
  <c r="F14" i="1"/>
  <c r="F16" i="1"/>
  <c r="F20" i="1"/>
  <c r="F21" i="1"/>
  <c r="F23" i="1"/>
  <c r="F25" i="1"/>
  <c r="F30" i="1"/>
  <c r="F32" i="1"/>
  <c r="F34" i="1"/>
  <c r="F36" i="1"/>
  <c r="C27" i="1"/>
  <c r="I7" i="10"/>
  <c r="F8" i="10"/>
  <c r="E9" i="10"/>
  <c r="E9" i="80" s="1"/>
  <c r="F10" i="10"/>
  <c r="E11" i="10"/>
  <c r="E11" i="80" s="1"/>
  <c r="F12" i="10"/>
  <c r="E13" i="10"/>
  <c r="E13" i="80" s="1"/>
  <c r="F14" i="10"/>
  <c r="E15" i="10"/>
  <c r="E15" i="80" s="1"/>
  <c r="F16" i="10"/>
  <c r="E17" i="10"/>
  <c r="E17" i="80" s="1"/>
  <c r="E20" i="10"/>
  <c r="I20" i="10"/>
  <c r="F21" i="10"/>
  <c r="E22" i="10"/>
  <c r="E22" i="80" s="1"/>
  <c r="F23" i="10"/>
  <c r="E24" i="10"/>
  <c r="E24" i="80" s="1"/>
  <c r="F25" i="10"/>
  <c r="E26" i="10"/>
  <c r="E26" i="80" s="1"/>
  <c r="F30" i="10"/>
  <c r="E31" i="10"/>
  <c r="E31" i="80" s="1"/>
  <c r="F32" i="10"/>
  <c r="E33" i="10"/>
  <c r="E33" i="80" s="1"/>
  <c r="F34" i="10"/>
  <c r="E35" i="10"/>
  <c r="E35" i="80" s="1"/>
  <c r="F36" i="10"/>
  <c r="B27" i="10"/>
  <c r="J37" i="10"/>
  <c r="B8" i="80"/>
  <c r="B10" i="80"/>
  <c r="B12" i="80"/>
  <c r="B14" i="80"/>
  <c r="B16" i="80"/>
  <c r="B21" i="80"/>
  <c r="B23" i="80"/>
  <c r="B25" i="80"/>
  <c r="B30" i="80"/>
  <c r="B32" i="80"/>
  <c r="B34" i="80"/>
  <c r="B36" i="80"/>
  <c r="J18" i="14"/>
  <c r="H18" i="14"/>
  <c r="F18" i="14"/>
  <c r="D18" i="14"/>
  <c r="L8" i="14"/>
  <c r="L10" i="14"/>
  <c r="L12" i="14"/>
  <c r="L14" i="14"/>
  <c r="L16" i="14"/>
  <c r="L21" i="14"/>
  <c r="L23" i="14"/>
  <c r="L25" i="14"/>
  <c r="L30" i="14"/>
  <c r="L32" i="14"/>
  <c r="L34" i="14"/>
  <c r="L36" i="14"/>
  <c r="H37" i="14"/>
  <c r="D37" i="14"/>
  <c r="I27" i="14"/>
  <c r="E27" i="14"/>
  <c r="K18" i="13"/>
  <c r="I18" i="13"/>
  <c r="G18" i="13"/>
  <c r="L9" i="13"/>
  <c r="L11" i="13"/>
  <c r="L13" i="13"/>
  <c r="L15" i="13"/>
  <c r="L17" i="13"/>
  <c r="L20" i="13"/>
  <c r="L22" i="13"/>
  <c r="L24" i="13"/>
  <c r="L26" i="13"/>
  <c r="L31" i="13"/>
  <c r="L33" i="13"/>
  <c r="L35" i="13"/>
  <c r="K37" i="13"/>
  <c r="G37" i="13"/>
  <c r="C37" i="13"/>
  <c r="K27" i="13"/>
  <c r="H27" i="13"/>
  <c r="D27" i="13"/>
  <c r="L29" i="12"/>
  <c r="L31" i="12"/>
  <c r="L33" i="12"/>
  <c r="D27" i="12"/>
  <c r="J7" i="15"/>
  <c r="F7" i="15"/>
  <c r="B8" i="15"/>
  <c r="B12" i="15"/>
  <c r="B16" i="15"/>
  <c r="B21" i="15"/>
  <c r="B25" i="15"/>
  <c r="B30" i="15"/>
  <c r="B34" i="15"/>
  <c r="L35" i="12"/>
  <c r="I37" i="12"/>
  <c r="E37" i="12"/>
  <c r="J27" i="12"/>
  <c r="F27" i="12"/>
  <c r="I19" i="34"/>
  <c r="N8" i="34"/>
  <c r="G9" i="34"/>
  <c r="G10" i="34"/>
  <c r="G11" i="34"/>
  <c r="G13" i="34"/>
  <c r="G14" i="34"/>
  <c r="G15" i="34"/>
  <c r="G16" i="34"/>
  <c r="G18" i="34"/>
  <c r="G22" i="34"/>
  <c r="G23" i="34"/>
  <c r="G24" i="34"/>
  <c r="G25" i="34"/>
  <c r="G26" i="34"/>
  <c r="G31" i="34"/>
  <c r="G32" i="34"/>
  <c r="G33" i="34"/>
  <c r="G34" i="34"/>
  <c r="G35" i="34"/>
  <c r="G36" i="34"/>
  <c r="G37" i="34"/>
  <c r="G27" i="34"/>
  <c r="I28" i="34"/>
  <c r="N21" i="34"/>
  <c r="I38" i="34"/>
  <c r="N30" i="34"/>
  <c r="N31" i="34"/>
  <c r="N32" i="34"/>
  <c r="M33" i="34"/>
  <c r="O33" i="34"/>
  <c r="M34" i="34"/>
  <c r="O34" i="34"/>
  <c r="M35" i="34"/>
  <c r="O35" i="34"/>
  <c r="M36" i="34"/>
  <c r="O36" i="34"/>
  <c r="M22" i="34"/>
  <c r="O22" i="34"/>
  <c r="M23" i="34"/>
  <c r="O23" i="34"/>
  <c r="M24" i="34"/>
  <c r="O24" i="34"/>
  <c r="M25" i="34"/>
  <c r="O25" i="34"/>
  <c r="M26" i="34"/>
  <c r="O26" i="34"/>
  <c r="M27" i="34"/>
  <c r="O27" i="34"/>
  <c r="M9" i="34"/>
  <c r="O9" i="34"/>
  <c r="M10" i="34"/>
  <c r="O10" i="34"/>
  <c r="M11" i="34"/>
  <c r="O11" i="34"/>
  <c r="M12" i="34"/>
  <c r="O12" i="34"/>
  <c r="M13" i="34"/>
  <c r="O13" i="34"/>
  <c r="M14" i="34"/>
  <c r="O14" i="34"/>
  <c r="M15" i="34"/>
  <c r="O15" i="34"/>
  <c r="M16" i="34"/>
  <c r="O16" i="34"/>
  <c r="M17" i="34"/>
  <c r="O17" i="34"/>
  <c r="M18" i="34"/>
  <c r="O18" i="34"/>
  <c r="G19" i="34"/>
  <c r="D39" i="34"/>
  <c r="G39" i="34" s="1"/>
  <c r="G28" i="34"/>
  <c r="G38" i="34"/>
  <c r="E39" i="34"/>
  <c r="H39" i="34" s="1"/>
  <c r="H19" i="34"/>
  <c r="C39" i="34"/>
  <c r="F39" i="34" s="1"/>
  <c r="F19" i="34"/>
  <c r="F8" i="34"/>
  <c r="G8" i="34"/>
  <c r="G21" i="34"/>
  <c r="K19" i="34"/>
  <c r="J28" i="34"/>
  <c r="J38" i="34"/>
  <c r="M8" i="34"/>
  <c r="O21" i="34"/>
  <c r="O30" i="34"/>
  <c r="H8" i="34"/>
  <c r="F21" i="34"/>
  <c r="H21" i="34"/>
  <c r="L19" i="34"/>
  <c r="K28" i="34"/>
  <c r="K38" i="34"/>
  <c r="B18" i="12"/>
  <c r="B27" i="12"/>
  <c r="K27" i="12"/>
  <c r="I27" i="12"/>
  <c r="G27" i="12"/>
  <c r="E27" i="12"/>
  <c r="C27" i="12"/>
  <c r="I18" i="12"/>
  <c r="G18" i="12"/>
  <c r="E18" i="12"/>
  <c r="C18" i="12"/>
  <c r="B37" i="12"/>
  <c r="J37" i="12"/>
  <c r="H37" i="12"/>
  <c r="F37" i="12"/>
  <c r="D37" i="12"/>
  <c r="B27" i="13"/>
  <c r="I27" i="13"/>
  <c r="G27" i="13"/>
  <c r="E27" i="13"/>
  <c r="C27" i="13"/>
  <c r="E18" i="13"/>
  <c r="C18" i="13"/>
  <c r="L7" i="13"/>
  <c r="B37" i="13"/>
  <c r="J37" i="13"/>
  <c r="H37" i="13"/>
  <c r="F37" i="13"/>
  <c r="D37" i="13"/>
  <c r="B27" i="14"/>
  <c r="L7" i="14"/>
  <c r="B37" i="14"/>
  <c r="B27" i="1"/>
  <c r="B37" i="1"/>
  <c r="D27" i="1"/>
  <c r="F8" i="1"/>
  <c r="E37" i="1"/>
  <c r="C37" i="1"/>
  <c r="F22" i="9"/>
  <c r="L22" i="8" s="1"/>
  <c r="K22" i="73" s="1"/>
  <c r="F24" i="9"/>
  <c r="L24" i="8" s="1"/>
  <c r="K24" i="73" s="1"/>
  <c r="F26" i="9"/>
  <c r="L26" i="8" s="1"/>
  <c r="K26" i="73" s="1"/>
  <c r="F30" i="9"/>
  <c r="L30" i="8" s="1"/>
  <c r="K30" i="73" s="1"/>
  <c r="F32" i="9"/>
  <c r="L32" i="8" s="1"/>
  <c r="K32" i="73" s="1"/>
  <c r="F34" i="9"/>
  <c r="L34" i="8" s="1"/>
  <c r="K34" i="73" s="1"/>
  <c r="F36" i="9"/>
  <c r="L36" i="8" s="1"/>
  <c r="K36" i="73" s="1"/>
  <c r="C27" i="9"/>
  <c r="D37" i="9"/>
  <c r="E18" i="9"/>
  <c r="B27" i="9"/>
  <c r="E37" i="9"/>
  <c r="B18" i="9"/>
  <c r="B37" i="9"/>
  <c r="D27" i="9"/>
  <c r="C37" i="9"/>
  <c r="B15" i="81" l="1"/>
  <c r="H35" i="3"/>
  <c r="H7" i="3"/>
  <c r="B24" i="81"/>
  <c r="M19" i="34"/>
  <c r="K38" i="12"/>
  <c r="K22" i="2"/>
  <c r="H17" i="3"/>
  <c r="C38" i="9"/>
  <c r="B31" i="81"/>
  <c r="F31" i="81" s="1"/>
  <c r="I31" i="6" s="1"/>
  <c r="K11" i="2"/>
  <c r="J38" i="12"/>
  <c r="K35" i="2"/>
  <c r="K24" i="2"/>
  <c r="H15" i="3"/>
  <c r="D15" i="4" s="1"/>
  <c r="B7" i="81"/>
  <c r="D7" i="81" s="1"/>
  <c r="K7" i="7" s="1"/>
  <c r="E38" i="13"/>
  <c r="H38" i="12"/>
  <c r="K33" i="2"/>
  <c r="K26" i="2"/>
  <c r="H13" i="3"/>
  <c r="B13" i="4" s="1"/>
  <c r="B9" i="81"/>
  <c r="D9" i="81" s="1"/>
  <c r="K9" i="7" s="1"/>
  <c r="B33" i="81"/>
  <c r="D33" i="81" s="1"/>
  <c r="K33" i="7" s="1"/>
  <c r="B26" i="81"/>
  <c r="F26" i="81" s="1"/>
  <c r="I26" i="6" s="1"/>
  <c r="B22" i="81"/>
  <c r="D22" i="81" s="1"/>
  <c r="K22" i="7" s="1"/>
  <c r="B17" i="81"/>
  <c r="D17" i="81" s="1"/>
  <c r="K17" i="7" s="1"/>
  <c r="B13" i="81"/>
  <c r="D13" i="81" s="1"/>
  <c r="K13" i="7" s="1"/>
  <c r="H9" i="3"/>
  <c r="B9" i="4" s="1"/>
  <c r="I38" i="13"/>
  <c r="G38" i="12"/>
  <c r="E38" i="1"/>
  <c r="F38" i="13"/>
  <c r="J38" i="13"/>
  <c r="C38" i="12"/>
  <c r="L36" i="15"/>
  <c r="L32" i="15"/>
  <c r="L25" i="15"/>
  <c r="L21" i="15"/>
  <c r="L14" i="15"/>
  <c r="L10" i="15"/>
  <c r="J37" i="80"/>
  <c r="J37" i="59" s="1"/>
  <c r="H31" i="3"/>
  <c r="F31" i="4" s="1"/>
  <c r="K31" i="5" s="1"/>
  <c r="B29" i="81"/>
  <c r="D29" i="81" s="1"/>
  <c r="K29" i="7" s="1"/>
  <c r="B11" i="81"/>
  <c r="D11" i="81" s="1"/>
  <c r="K11" i="7" s="1"/>
  <c r="L18" i="14"/>
  <c r="D38" i="1"/>
  <c r="C27" i="80"/>
  <c r="C37" i="80"/>
  <c r="N28" i="34"/>
  <c r="M38" i="34"/>
  <c r="I37" i="80"/>
  <c r="G27" i="15"/>
  <c r="L38" i="10"/>
  <c r="H38" i="80" s="1"/>
  <c r="L27" i="8"/>
  <c r="K27" i="73" s="1"/>
  <c r="L37" i="8"/>
  <c r="K37" i="73" s="1"/>
  <c r="L18" i="8"/>
  <c r="F38" i="12"/>
  <c r="C38" i="13"/>
  <c r="D38" i="9"/>
  <c r="C38" i="1"/>
  <c r="H38" i="13"/>
  <c r="L34" i="15"/>
  <c r="L30" i="15"/>
  <c r="L23" i="15"/>
  <c r="L16" i="15"/>
  <c r="L12" i="15"/>
  <c r="L8" i="15"/>
  <c r="B27" i="80"/>
  <c r="F18" i="1"/>
  <c r="B8" i="81"/>
  <c r="H8" i="3"/>
  <c r="K8" i="2"/>
  <c r="B36" i="81"/>
  <c r="H36" i="3"/>
  <c r="K36" i="2"/>
  <c r="B32" i="81"/>
  <c r="H32" i="3"/>
  <c r="K32" i="2"/>
  <c r="B25" i="81"/>
  <c r="H25" i="3"/>
  <c r="K25" i="2"/>
  <c r="B21" i="81"/>
  <c r="H21" i="3"/>
  <c r="K21" i="2"/>
  <c r="B16" i="81"/>
  <c r="H16" i="3"/>
  <c r="K16" i="2"/>
  <c r="B12" i="81"/>
  <c r="H12" i="3"/>
  <c r="K12" i="2"/>
  <c r="F35" i="4"/>
  <c r="K35" i="5" s="1"/>
  <c r="B35" i="4"/>
  <c r="C35" i="4"/>
  <c r="D35" i="4"/>
  <c r="G35" i="4"/>
  <c r="J35" i="60" s="1"/>
  <c r="E35" i="4"/>
  <c r="F33" i="4"/>
  <c r="K33" i="5" s="1"/>
  <c r="C33" i="4"/>
  <c r="D33" i="4"/>
  <c r="B33" i="4"/>
  <c r="G33" i="4"/>
  <c r="J33" i="60" s="1"/>
  <c r="E33" i="4"/>
  <c r="D31" i="4"/>
  <c r="D26" i="4"/>
  <c r="B26" i="4"/>
  <c r="G26" i="4"/>
  <c r="J26" i="60" s="1"/>
  <c r="C26" i="4"/>
  <c r="F26" i="4"/>
  <c r="K26" i="5" s="1"/>
  <c r="E26" i="4"/>
  <c r="F24" i="81"/>
  <c r="I24" i="6" s="1"/>
  <c r="D24" i="81"/>
  <c r="K24" i="7" s="1"/>
  <c r="D22" i="4"/>
  <c r="B22" i="4"/>
  <c r="G22" i="4"/>
  <c r="J22" i="60" s="1"/>
  <c r="C22" i="4"/>
  <c r="F22" i="4"/>
  <c r="K22" i="5" s="1"/>
  <c r="E22" i="4"/>
  <c r="F15" i="81"/>
  <c r="I15" i="6" s="1"/>
  <c r="D15" i="81"/>
  <c r="K15" i="7" s="1"/>
  <c r="G15" i="4"/>
  <c r="J15" i="60" s="1"/>
  <c r="F11" i="81"/>
  <c r="I11" i="6" s="1"/>
  <c r="D11" i="4"/>
  <c r="B11" i="4"/>
  <c r="C11" i="4"/>
  <c r="G11" i="4"/>
  <c r="J11" i="60" s="1"/>
  <c r="F11" i="4"/>
  <c r="K11" i="5" s="1"/>
  <c r="E11" i="4"/>
  <c r="F7" i="81"/>
  <c r="I7" i="6" s="1"/>
  <c r="B7" i="4"/>
  <c r="G7" i="4"/>
  <c r="J7" i="60" s="1"/>
  <c r="D7" i="4"/>
  <c r="C7" i="4"/>
  <c r="E7" i="4"/>
  <c r="F7" i="4"/>
  <c r="K7" i="5" s="1"/>
  <c r="E38" i="9"/>
  <c r="C27" i="15"/>
  <c r="I38" i="12"/>
  <c r="K27" i="15"/>
  <c r="K38" i="13"/>
  <c r="H37" i="15"/>
  <c r="G27" i="80"/>
  <c r="D27" i="80"/>
  <c r="B34" i="81"/>
  <c r="H34" i="3"/>
  <c r="K34" i="2"/>
  <c r="B30" i="81"/>
  <c r="H30" i="3"/>
  <c r="K30" i="2"/>
  <c r="H23" i="3"/>
  <c r="K23" i="2"/>
  <c r="B23" i="81"/>
  <c r="B20" i="81"/>
  <c r="H20" i="3"/>
  <c r="K20" i="2"/>
  <c r="B14" i="81"/>
  <c r="H14" i="3"/>
  <c r="K14" i="2"/>
  <c r="B10" i="81"/>
  <c r="H10" i="3"/>
  <c r="K10" i="2"/>
  <c r="F35" i="81"/>
  <c r="I35" i="6" s="1"/>
  <c r="D35" i="81"/>
  <c r="K35" i="7" s="1"/>
  <c r="D31" i="81"/>
  <c r="K31" i="7" s="1"/>
  <c r="D26" i="81"/>
  <c r="K26" i="7" s="1"/>
  <c r="D24" i="4"/>
  <c r="B24" i="4"/>
  <c r="C24" i="4"/>
  <c r="G24" i="4"/>
  <c r="J24" i="60" s="1"/>
  <c r="E24" i="4"/>
  <c r="F24" i="4"/>
  <c r="K24" i="5" s="1"/>
  <c r="F22" i="81"/>
  <c r="I22" i="6" s="1"/>
  <c r="B29" i="4"/>
  <c r="G29" i="4"/>
  <c r="J29" i="60" s="1"/>
  <c r="C29" i="4"/>
  <c r="D29" i="4"/>
  <c r="E29" i="4"/>
  <c r="F29" i="4"/>
  <c r="K29" i="5" s="1"/>
  <c r="F17" i="81"/>
  <c r="I17" i="6" s="1"/>
  <c r="D17" i="4"/>
  <c r="B17" i="4"/>
  <c r="C17" i="4"/>
  <c r="G17" i="4"/>
  <c r="J17" i="60" s="1"/>
  <c r="F17" i="4"/>
  <c r="K17" i="5" s="1"/>
  <c r="E17" i="4"/>
  <c r="F13" i="81"/>
  <c r="I13" i="6" s="1"/>
  <c r="F9" i="81"/>
  <c r="I9" i="6" s="1"/>
  <c r="D9" i="4"/>
  <c r="C9" i="4"/>
  <c r="F9" i="4"/>
  <c r="K9" i="5" s="1"/>
  <c r="F18" i="10"/>
  <c r="F18" i="80" s="1"/>
  <c r="K18" i="11" s="1"/>
  <c r="H18" i="80"/>
  <c r="G37" i="80"/>
  <c r="B37" i="80"/>
  <c r="L37" i="14"/>
  <c r="B37" i="15"/>
  <c r="L27" i="14"/>
  <c r="B27" i="15"/>
  <c r="F38" i="14"/>
  <c r="F38" i="15" s="1"/>
  <c r="F18" i="15"/>
  <c r="J38" i="14"/>
  <c r="J38" i="15" s="1"/>
  <c r="J18" i="15"/>
  <c r="I27" i="10"/>
  <c r="I27" i="80" s="1"/>
  <c r="I20" i="80"/>
  <c r="I7" i="80"/>
  <c r="I18" i="10"/>
  <c r="G38" i="10"/>
  <c r="G18" i="80"/>
  <c r="K29" i="80"/>
  <c r="F20" i="80"/>
  <c r="K20" i="11" s="1"/>
  <c r="F27" i="10"/>
  <c r="F27" i="80" s="1"/>
  <c r="K27" i="11" s="1"/>
  <c r="K20" i="10"/>
  <c r="E29" i="80"/>
  <c r="E37" i="10"/>
  <c r="E37" i="80" s="1"/>
  <c r="D18" i="80"/>
  <c r="D38" i="10"/>
  <c r="F29" i="80"/>
  <c r="K29" i="11" s="1"/>
  <c r="F37" i="10"/>
  <c r="F37" i="80" s="1"/>
  <c r="K37" i="11" s="1"/>
  <c r="E7" i="80"/>
  <c r="E18" i="10"/>
  <c r="K33" i="10"/>
  <c r="K33" i="80" s="1"/>
  <c r="F33" i="80"/>
  <c r="K33" i="11" s="1"/>
  <c r="K26" i="10"/>
  <c r="K26" i="80" s="1"/>
  <c r="F26" i="80"/>
  <c r="K26" i="11" s="1"/>
  <c r="K22" i="10"/>
  <c r="K22" i="80" s="1"/>
  <c r="F22" i="80"/>
  <c r="K22" i="11" s="1"/>
  <c r="K15" i="10"/>
  <c r="K15" i="80" s="1"/>
  <c r="F15" i="80"/>
  <c r="K15" i="11" s="1"/>
  <c r="K11" i="10"/>
  <c r="K11" i="80" s="1"/>
  <c r="F11" i="80"/>
  <c r="K11" i="11" s="1"/>
  <c r="K35" i="10"/>
  <c r="K35" i="80" s="1"/>
  <c r="F35" i="80"/>
  <c r="K35" i="11" s="1"/>
  <c r="K31" i="10"/>
  <c r="K31" i="80" s="1"/>
  <c r="F31" i="80"/>
  <c r="K31" i="11" s="1"/>
  <c r="K24" i="10"/>
  <c r="K24" i="80" s="1"/>
  <c r="F24" i="80"/>
  <c r="K24" i="11" s="1"/>
  <c r="K17" i="10"/>
  <c r="K17" i="80" s="1"/>
  <c r="F17" i="80"/>
  <c r="K17" i="11" s="1"/>
  <c r="K13" i="10"/>
  <c r="K13" i="80" s="1"/>
  <c r="F13" i="80"/>
  <c r="K13" i="11" s="1"/>
  <c r="K9" i="10"/>
  <c r="K9" i="80" s="1"/>
  <c r="F9" i="80"/>
  <c r="K9" i="11" s="1"/>
  <c r="I39" i="34"/>
  <c r="D38" i="14"/>
  <c r="D18" i="15"/>
  <c r="H38" i="14"/>
  <c r="H18" i="15"/>
  <c r="K36" i="10"/>
  <c r="K36" i="80" s="1"/>
  <c r="F36" i="80"/>
  <c r="K36" i="11" s="1"/>
  <c r="K34" i="10"/>
  <c r="K34" i="80" s="1"/>
  <c r="F34" i="80"/>
  <c r="K34" i="11" s="1"/>
  <c r="K32" i="10"/>
  <c r="K32" i="80" s="1"/>
  <c r="F32" i="80"/>
  <c r="K32" i="11" s="1"/>
  <c r="K30" i="10"/>
  <c r="K30" i="80" s="1"/>
  <c r="F30" i="80"/>
  <c r="K30" i="11" s="1"/>
  <c r="K25" i="10"/>
  <c r="K25" i="80" s="1"/>
  <c r="F25" i="80"/>
  <c r="K25" i="11" s="1"/>
  <c r="K23" i="10"/>
  <c r="K23" i="80" s="1"/>
  <c r="F23" i="80"/>
  <c r="K23" i="11" s="1"/>
  <c r="K21" i="10"/>
  <c r="K21" i="80" s="1"/>
  <c r="F21" i="80"/>
  <c r="K21" i="11" s="1"/>
  <c r="E27" i="10"/>
  <c r="E27" i="80" s="1"/>
  <c r="E20" i="80"/>
  <c r="K16" i="10"/>
  <c r="K16" i="80" s="1"/>
  <c r="F16" i="80"/>
  <c r="K16" i="11" s="1"/>
  <c r="K14" i="10"/>
  <c r="K14" i="80" s="1"/>
  <c r="F14" i="80"/>
  <c r="K14" i="11" s="1"/>
  <c r="K12" i="10"/>
  <c r="K12" i="80" s="1"/>
  <c r="F12" i="80"/>
  <c r="K12" i="11" s="1"/>
  <c r="K10" i="10"/>
  <c r="K10" i="80" s="1"/>
  <c r="F10" i="80"/>
  <c r="K10" i="11" s="1"/>
  <c r="K8" i="10"/>
  <c r="K8" i="80" s="1"/>
  <c r="F8" i="80"/>
  <c r="K8" i="11" s="1"/>
  <c r="C38" i="14"/>
  <c r="C18" i="15"/>
  <c r="E38" i="14"/>
  <c r="E18" i="15"/>
  <c r="G38" i="14"/>
  <c r="G18" i="15"/>
  <c r="I38" i="14"/>
  <c r="I18" i="15"/>
  <c r="K38" i="14"/>
  <c r="K18" i="15"/>
  <c r="C38" i="10"/>
  <c r="C18" i="80"/>
  <c r="B18" i="80"/>
  <c r="B38" i="10"/>
  <c r="I27" i="15"/>
  <c r="F37" i="15"/>
  <c r="K7" i="10"/>
  <c r="L7" i="15"/>
  <c r="B38" i="14"/>
  <c r="D38" i="13"/>
  <c r="L18" i="13"/>
  <c r="G38" i="13"/>
  <c r="D38" i="12"/>
  <c r="E38" i="12"/>
  <c r="N38" i="34"/>
  <c r="M28" i="34"/>
  <c r="O38" i="34"/>
  <c r="E27" i="15"/>
  <c r="D37" i="15"/>
  <c r="O28" i="34"/>
  <c r="J37" i="15"/>
  <c r="L20" i="15"/>
  <c r="B18" i="15"/>
  <c r="D27" i="15"/>
  <c r="F27" i="15"/>
  <c r="H27" i="15"/>
  <c r="J27" i="15"/>
  <c r="C37" i="15"/>
  <c r="E37" i="15"/>
  <c r="G37" i="15"/>
  <c r="I37" i="15"/>
  <c r="K37" i="15"/>
  <c r="L35" i="15"/>
  <c r="L33" i="15"/>
  <c r="L31" i="15"/>
  <c r="L26" i="15"/>
  <c r="L24" i="15"/>
  <c r="L22" i="15"/>
  <c r="L29" i="15"/>
  <c r="L17" i="15"/>
  <c r="L15" i="15"/>
  <c r="L13" i="15"/>
  <c r="L11" i="15"/>
  <c r="L9" i="15"/>
  <c r="J38" i="10"/>
  <c r="J18" i="80"/>
  <c r="J18" i="59" s="1"/>
  <c r="D37" i="80"/>
  <c r="O19" i="34"/>
  <c r="L39" i="34"/>
  <c r="N19" i="34"/>
  <c r="K39" i="34"/>
  <c r="J39" i="34"/>
  <c r="L18" i="12"/>
  <c r="B38" i="12"/>
  <c r="L37" i="12"/>
  <c r="L27" i="12"/>
  <c r="L37" i="13"/>
  <c r="L27" i="13"/>
  <c r="B38" i="13"/>
  <c r="F27" i="1"/>
  <c r="B38" i="1"/>
  <c r="F37" i="1"/>
  <c r="B38" i="9"/>
  <c r="F18" i="9"/>
  <c r="F37" i="9"/>
  <c r="F27" i="9"/>
  <c r="C13" i="4" l="1"/>
  <c r="E15" i="4"/>
  <c r="B15" i="4"/>
  <c r="D38" i="80"/>
  <c r="E13" i="4"/>
  <c r="D13" i="4"/>
  <c r="F33" i="81"/>
  <c r="I33" i="6" s="1"/>
  <c r="F15" i="4"/>
  <c r="K15" i="5" s="1"/>
  <c r="C15" i="4"/>
  <c r="F38" i="9"/>
  <c r="N39" i="34"/>
  <c r="O39" i="34"/>
  <c r="C38" i="15"/>
  <c r="E9" i="4"/>
  <c r="G9" i="4"/>
  <c r="J9" i="60" s="1"/>
  <c r="E31" i="4"/>
  <c r="B31" i="4"/>
  <c r="K18" i="73"/>
  <c r="L38" i="8"/>
  <c r="K27" i="2"/>
  <c r="K37" i="2"/>
  <c r="K18" i="2"/>
  <c r="M39" i="34"/>
  <c r="F38" i="1"/>
  <c r="J38" i="80"/>
  <c r="J38" i="59" s="1"/>
  <c r="C38" i="80"/>
  <c r="K38" i="15"/>
  <c r="I38" i="15"/>
  <c r="F13" i="4"/>
  <c r="K13" i="5" s="1"/>
  <c r="G13" i="4"/>
  <c r="J13" i="60" s="1"/>
  <c r="F29" i="81"/>
  <c r="I29" i="6" s="1"/>
  <c r="G31" i="4"/>
  <c r="J31" i="60" s="1"/>
  <c r="C31" i="4"/>
  <c r="L38" i="12"/>
  <c r="L38" i="13"/>
  <c r="B38" i="80"/>
  <c r="H38" i="15"/>
  <c r="G38" i="80"/>
  <c r="K38" i="73"/>
  <c r="L18" i="15"/>
  <c r="F38" i="10"/>
  <c r="F38" i="80" s="1"/>
  <c r="K38" i="11" s="1"/>
  <c r="B18" i="81"/>
  <c r="D18" i="81" s="1"/>
  <c r="K18" i="7" s="1"/>
  <c r="B37" i="81"/>
  <c r="D37" i="81" s="1"/>
  <c r="K37" i="7" s="1"/>
  <c r="H37" i="3"/>
  <c r="D37" i="4" s="1"/>
  <c r="D10" i="4"/>
  <c r="F10" i="4"/>
  <c r="K10" i="5" s="1"/>
  <c r="G10" i="4"/>
  <c r="J10" i="60" s="1"/>
  <c r="B10" i="4"/>
  <c r="C10" i="4"/>
  <c r="E10" i="4"/>
  <c r="F14" i="81"/>
  <c r="I14" i="6" s="1"/>
  <c r="D14" i="81"/>
  <c r="K14" i="7" s="1"/>
  <c r="H27" i="3"/>
  <c r="D20" i="4"/>
  <c r="C20" i="4"/>
  <c r="B20" i="4"/>
  <c r="G20" i="4"/>
  <c r="J20" i="60" s="1"/>
  <c r="E20" i="4"/>
  <c r="F20" i="4"/>
  <c r="K20" i="5" s="1"/>
  <c r="D23" i="81"/>
  <c r="K23" i="7" s="1"/>
  <c r="F23" i="81"/>
  <c r="I23" i="6" s="1"/>
  <c r="D23" i="4"/>
  <c r="F23" i="4"/>
  <c r="K23" i="5" s="1"/>
  <c r="G23" i="4"/>
  <c r="J23" i="60" s="1"/>
  <c r="B23" i="4"/>
  <c r="C23" i="4"/>
  <c r="E23" i="4"/>
  <c r="F30" i="4"/>
  <c r="K30" i="5" s="1"/>
  <c r="G30" i="4"/>
  <c r="J30" i="60" s="1"/>
  <c r="D30" i="4"/>
  <c r="B30" i="4"/>
  <c r="C30" i="4"/>
  <c r="E30" i="4"/>
  <c r="D34" i="81"/>
  <c r="K34" i="7" s="1"/>
  <c r="F34" i="81"/>
  <c r="I34" i="6" s="1"/>
  <c r="F12" i="81"/>
  <c r="I12" i="6" s="1"/>
  <c r="D12" i="81"/>
  <c r="K12" i="7" s="1"/>
  <c r="F16" i="4"/>
  <c r="K16" i="5" s="1"/>
  <c r="G16" i="4"/>
  <c r="J16" i="60" s="1"/>
  <c r="D16" i="4"/>
  <c r="B16" i="4"/>
  <c r="C16" i="4"/>
  <c r="E16" i="4"/>
  <c r="D21" i="81"/>
  <c r="K21" i="7" s="1"/>
  <c r="F21" i="81"/>
  <c r="I21" i="6" s="1"/>
  <c r="F25" i="4"/>
  <c r="K25" i="5" s="1"/>
  <c r="G25" i="4"/>
  <c r="J25" i="60" s="1"/>
  <c r="B25" i="4"/>
  <c r="C25" i="4"/>
  <c r="D25" i="4"/>
  <c r="E25" i="4"/>
  <c r="D32" i="81"/>
  <c r="K32" i="7" s="1"/>
  <c r="F32" i="81"/>
  <c r="I32" i="6" s="1"/>
  <c r="F36" i="4"/>
  <c r="K36" i="5" s="1"/>
  <c r="G36" i="4"/>
  <c r="J36" i="60" s="1"/>
  <c r="B36" i="4"/>
  <c r="D36" i="4"/>
  <c r="C36" i="4"/>
  <c r="E36" i="4"/>
  <c r="F8" i="81"/>
  <c r="I8" i="6" s="1"/>
  <c r="D8" i="81"/>
  <c r="K8" i="7" s="1"/>
  <c r="F10" i="81"/>
  <c r="I10" i="6" s="1"/>
  <c r="D10" i="81"/>
  <c r="K10" i="7" s="1"/>
  <c r="D14" i="4"/>
  <c r="G14" i="4"/>
  <c r="J14" i="60" s="1"/>
  <c r="B14" i="4"/>
  <c r="C14" i="4"/>
  <c r="F14" i="4"/>
  <c r="K14" i="5" s="1"/>
  <c r="E14" i="4"/>
  <c r="F20" i="81"/>
  <c r="I20" i="6" s="1"/>
  <c r="D20" i="81"/>
  <c r="K20" i="7" s="1"/>
  <c r="B27" i="81"/>
  <c r="D30" i="81"/>
  <c r="K30" i="7" s="1"/>
  <c r="F30" i="81"/>
  <c r="I30" i="6" s="1"/>
  <c r="F34" i="4"/>
  <c r="K34" i="5" s="1"/>
  <c r="G34" i="4"/>
  <c r="J34" i="60" s="1"/>
  <c r="D34" i="4"/>
  <c r="B34" i="4"/>
  <c r="C34" i="4"/>
  <c r="E34" i="4"/>
  <c r="D12" i="4"/>
  <c r="G12" i="4"/>
  <c r="J12" i="60" s="1"/>
  <c r="F12" i="4"/>
  <c r="K12" i="5" s="1"/>
  <c r="B12" i="4"/>
  <c r="C12" i="4"/>
  <c r="E12" i="4"/>
  <c r="F16" i="81"/>
  <c r="I16" i="6" s="1"/>
  <c r="D16" i="81"/>
  <c r="K16" i="7" s="1"/>
  <c r="D21" i="4"/>
  <c r="G21" i="4"/>
  <c r="J21" i="60" s="1"/>
  <c r="B21" i="4"/>
  <c r="C21" i="4"/>
  <c r="F21" i="4"/>
  <c r="K21" i="5" s="1"/>
  <c r="E21" i="4"/>
  <c r="D25" i="81"/>
  <c r="K25" i="7" s="1"/>
  <c r="F25" i="81"/>
  <c r="I25" i="6" s="1"/>
  <c r="F32" i="4"/>
  <c r="K32" i="5" s="1"/>
  <c r="G32" i="4"/>
  <c r="J32" i="60" s="1"/>
  <c r="B32" i="4"/>
  <c r="D32" i="4"/>
  <c r="C32" i="4"/>
  <c r="E32" i="4"/>
  <c r="D36" i="81"/>
  <c r="K36" i="7" s="1"/>
  <c r="F36" i="81"/>
  <c r="I36" i="6" s="1"/>
  <c r="F8" i="4"/>
  <c r="K8" i="5" s="1"/>
  <c r="G8" i="4"/>
  <c r="J8" i="60" s="1"/>
  <c r="D8" i="4"/>
  <c r="B8" i="4"/>
  <c r="C8" i="4"/>
  <c r="E8" i="4"/>
  <c r="L37" i="15"/>
  <c r="H18" i="3"/>
  <c r="L38" i="14"/>
  <c r="L38" i="15" s="1"/>
  <c r="B38" i="15"/>
  <c r="K7" i="80"/>
  <c r="K18" i="10"/>
  <c r="E38" i="10"/>
  <c r="E38" i="80" s="1"/>
  <c r="E18" i="80"/>
  <c r="K27" i="10"/>
  <c r="K27" i="80" s="1"/>
  <c r="K20" i="80"/>
  <c r="I38" i="10"/>
  <c r="I38" i="80" s="1"/>
  <c r="I18" i="80"/>
  <c r="L27" i="15"/>
  <c r="G38" i="15"/>
  <c r="E38" i="15"/>
  <c r="D38" i="15"/>
  <c r="K37" i="10"/>
  <c r="K37" i="80" s="1"/>
  <c r="K38" i="2" l="1"/>
  <c r="F37" i="4"/>
  <c r="K37" i="5" s="1"/>
  <c r="G37" i="4"/>
  <c r="J37" i="60" s="1"/>
  <c r="E37" i="4"/>
  <c r="F18" i="81"/>
  <c r="I18" i="6" s="1"/>
  <c r="B37" i="4"/>
  <c r="C37" i="4"/>
  <c r="F37" i="81"/>
  <c r="I37" i="6" s="1"/>
  <c r="H38" i="3"/>
  <c r="D18" i="4"/>
  <c r="G18" i="4"/>
  <c r="J18" i="60" s="1"/>
  <c r="C18" i="4"/>
  <c r="B18" i="4"/>
  <c r="E18" i="4"/>
  <c r="F18" i="4"/>
  <c r="K18" i="5" s="1"/>
  <c r="D27" i="81"/>
  <c r="K27" i="7" s="1"/>
  <c r="F27" i="81"/>
  <c r="I27" i="6" s="1"/>
  <c r="B38" i="81"/>
  <c r="C27" i="4"/>
  <c r="B27" i="4"/>
  <c r="G27" i="4"/>
  <c r="J27" i="60" s="1"/>
  <c r="D27" i="4"/>
  <c r="F27" i="4"/>
  <c r="K27" i="5" s="1"/>
  <c r="E27" i="4"/>
  <c r="K38" i="10"/>
  <c r="K38" i="80" s="1"/>
  <c r="K18" i="80"/>
  <c r="B38" i="4" l="1"/>
  <c r="C38" i="4"/>
  <c r="G38" i="4"/>
  <c r="J38" i="60" s="1"/>
  <c r="D38" i="4"/>
  <c r="E38" i="4"/>
  <c r="F38" i="4"/>
  <c r="K38" i="5" s="1"/>
  <c r="D38" i="81"/>
  <c r="K38" i="7" s="1"/>
  <c r="F38" i="81"/>
  <c r="I38" i="6" s="1"/>
</calcChain>
</file>

<file path=xl/sharedStrings.xml><?xml version="1.0" encoding="utf-8"?>
<sst xmlns="http://schemas.openxmlformats.org/spreadsheetml/2006/main" count="1544" uniqueCount="323">
  <si>
    <t>arc21</t>
  </si>
  <si>
    <t>Ards</t>
  </si>
  <si>
    <t>Ballymena</t>
  </si>
  <si>
    <t>Belfast</t>
  </si>
  <si>
    <t>Castlereagh</t>
  </si>
  <si>
    <t>Down</t>
  </si>
  <si>
    <t>Larne</t>
  </si>
  <si>
    <t>Lisburn</t>
  </si>
  <si>
    <t>Newtownabbey</t>
  </si>
  <si>
    <t>North Down</t>
  </si>
  <si>
    <t>Carrickfergus</t>
  </si>
  <si>
    <t>All arc21</t>
  </si>
  <si>
    <t>NWRWMG</t>
  </si>
  <si>
    <t>Ballymoney</t>
  </si>
  <si>
    <t>Coleraine</t>
  </si>
  <si>
    <t>Derry</t>
  </si>
  <si>
    <t>Limavady</t>
  </si>
  <si>
    <t>Magherafelt</t>
  </si>
  <si>
    <t>Moyle</t>
  </si>
  <si>
    <t>Strabane</t>
  </si>
  <si>
    <t>All NWRWMG</t>
  </si>
  <si>
    <t>SWaMP2008</t>
  </si>
  <si>
    <t>Armagh</t>
  </si>
  <si>
    <t>Banbridge</t>
  </si>
  <si>
    <t>Cookstown</t>
  </si>
  <si>
    <t>Craigavon</t>
  </si>
  <si>
    <t>Dungannon</t>
  </si>
  <si>
    <t>Fermanagh</t>
  </si>
  <si>
    <t>Newry &amp; Mourne</t>
  </si>
  <si>
    <t>Omagh</t>
  </si>
  <si>
    <t>All SWaMP2008</t>
  </si>
  <si>
    <t>Northern Ireland</t>
  </si>
  <si>
    <t>Source: NIEA</t>
  </si>
  <si>
    <t>KPI (a)</t>
  </si>
  <si>
    <t>Glass</t>
  </si>
  <si>
    <t>Bulky waste</t>
  </si>
  <si>
    <t>Other</t>
  </si>
  <si>
    <t>Regular collection</t>
  </si>
  <si>
    <t>Street cleaning</t>
  </si>
  <si>
    <t>Construction &amp; demolition</t>
  </si>
  <si>
    <t>Grounds waste</t>
  </si>
  <si>
    <t>Commercial &amp; industrial</t>
  </si>
  <si>
    <t>Highways waste</t>
  </si>
  <si>
    <t>Household</t>
  </si>
  <si>
    <t>Non-household</t>
  </si>
  <si>
    <t>Asbestos</t>
  </si>
  <si>
    <t>Beach-cleaning</t>
  </si>
  <si>
    <t>Fly-tipped clearance</t>
  </si>
  <si>
    <t>Gully emptyings</t>
  </si>
  <si>
    <t>Healthcare waste</t>
  </si>
  <si>
    <t>Textiles</t>
  </si>
  <si>
    <t>Wood</t>
  </si>
  <si>
    <t>Metal</t>
  </si>
  <si>
    <t>Collected household waste</t>
  </si>
  <si>
    <t>Collected non-household waste</t>
  </si>
  <si>
    <t>Civic amenity site waste</t>
  </si>
  <si>
    <t>Separately / Other collected waste</t>
  </si>
  <si>
    <t>Total</t>
  </si>
  <si>
    <t>Electrical Goods</t>
  </si>
  <si>
    <t>Construction, Demolition and Excavation</t>
  </si>
  <si>
    <t>*after transfers</t>
  </si>
  <si>
    <t>Dirty MRF</t>
  </si>
  <si>
    <t>KPI(j)</t>
  </si>
  <si>
    <t>2005/06</t>
  </si>
  <si>
    <t>2006/07</t>
  </si>
  <si>
    <t>2007/08</t>
  </si>
  <si>
    <t>2008/09</t>
  </si>
  <si>
    <t>2009/10</t>
  </si>
  <si>
    <t>2010/11</t>
  </si>
  <si>
    <t>2011/12</t>
  </si>
  <si>
    <t>2012/13</t>
  </si>
  <si>
    <t>2013/14</t>
  </si>
  <si>
    <t>KPI(f)</t>
  </si>
  <si>
    <t>Paper and card</t>
  </si>
  <si>
    <t>Plastic</t>
  </si>
  <si>
    <t>Compostable (excluding all wood)</t>
  </si>
  <si>
    <t>All recycled materials collected</t>
  </si>
  <si>
    <t xml:space="preserve">Clean MRF </t>
  </si>
  <si>
    <t>Input (tonnes)</t>
  </si>
  <si>
    <t>Recycled (tonnes)</t>
  </si>
  <si>
    <t>Rejects to RDF (tonnes)</t>
  </si>
  <si>
    <t>Rejects to landfill (tonnes)</t>
  </si>
  <si>
    <t>Recovered recyclates (%)</t>
  </si>
  <si>
    <t>Recovered energy from RDF rejects (%)</t>
  </si>
  <si>
    <t>Disposed to landfill (%)</t>
  </si>
  <si>
    <t xml:space="preserve">Note: </t>
  </si>
  <si>
    <t>Inputs may not always equal outputs as some councils employ an additional process where material, destined for landfill, is then biostabilised. This results in a significant mass (mainly water) loss which is not accounted for in this table.</t>
  </si>
  <si>
    <t>Materials sent for recycling &amp; composting</t>
  </si>
  <si>
    <t>Such materials not accepted by the reprocessor</t>
  </si>
  <si>
    <t>Accepted for recycling &amp; composting</t>
  </si>
  <si>
    <t>Bicycles</t>
  </si>
  <si>
    <t>Books</t>
  </si>
  <si>
    <t>Furniture</t>
  </si>
  <si>
    <t>Paint</t>
  </si>
  <si>
    <t>Textiles &amp; Footwear</t>
  </si>
  <si>
    <t>All Electrical Equipment</t>
  </si>
  <si>
    <t>All Materials</t>
  </si>
  <si>
    <t>All Sources</t>
  </si>
  <si>
    <t>KPI (b)</t>
  </si>
  <si>
    <t xml:space="preserve">2008/09 </t>
  </si>
  <si>
    <t>Units: Tonnes</t>
  </si>
  <si>
    <t xml:space="preserve">Glass tonnage captured by household kerbside collection </t>
  </si>
  <si>
    <t>Glass tonnage available in household kerbside residual collection*</t>
  </si>
  <si>
    <t xml:space="preserve">Paper &amp; Card tonnage captured by household kerbside collection </t>
  </si>
  <si>
    <t>Paper &amp; Card tonnage available in household kerbside residual collection*</t>
  </si>
  <si>
    <t xml:space="preserve">Mixed metals tonnage captured by household kerbside collection </t>
  </si>
  <si>
    <t>Mixed metals tonnage available in household kerbside residual collection*</t>
  </si>
  <si>
    <t xml:space="preserve">Mixed plastics tonnage captured by household kerbside collection </t>
  </si>
  <si>
    <t>Mixed plastics tonnage available in household kerbside residual collection*</t>
  </si>
  <si>
    <t>Antrim</t>
  </si>
  <si>
    <t>Newry and Mourne</t>
  </si>
  <si>
    <t xml:space="preserve">All SWaMP2008 </t>
  </si>
  <si>
    <t>[tonnage of category captured by kerbside collection]+([tonnage of regularly collected kerbside residual waste]*[% of category in kerbside residual waste in the NI Waste Compositional Study 2007/08])</t>
  </si>
  <si>
    <t xml:space="preserve">Organic/Compostable tonnage captured by household kerbside collection </t>
  </si>
  <si>
    <t>Organic/Compostable tonnage available in household kerbside residual collection*</t>
  </si>
  <si>
    <t xml:space="preserve">Textiles tonnage captured by household kerbside collection </t>
  </si>
  <si>
    <t>Textiles tonnage available in household kerbside residual collection*</t>
  </si>
  <si>
    <t xml:space="preserve">WEEE tonnage captured by household kerbside collection </t>
  </si>
  <si>
    <t>WEEE  tonnage available in household kerbside residual collection*</t>
  </si>
  <si>
    <t>Units: Percentage</t>
  </si>
  <si>
    <t xml:space="preserve">Glass capture rate for the household kerbside collection </t>
  </si>
  <si>
    <t xml:space="preserve">Paper &amp; Card capture rate for the household kerbside collection </t>
  </si>
  <si>
    <t xml:space="preserve">Mixed metals capture rate for the household kerbside collection </t>
  </si>
  <si>
    <t xml:space="preserve">Mixed plastics capture rate for the household kerbside collection </t>
  </si>
  <si>
    <t xml:space="preserve">Compostables capture rate for the household kerbside collection </t>
  </si>
  <si>
    <t xml:space="preserve">Textiles capture rate for the household kerbside collection </t>
  </si>
  <si>
    <t xml:space="preserve">WEEE capture rate for the household kerbside collection </t>
  </si>
  <si>
    <t>Northern Ireland Local Authority Collected Municipal Waste Management Statistics</t>
  </si>
  <si>
    <t>2014/15 annual data</t>
  </si>
  <si>
    <t xml:space="preserve">These tables should be read with the relevant report: </t>
  </si>
  <si>
    <t>Contents</t>
  </si>
  <si>
    <t>Page</t>
  </si>
  <si>
    <t>KPIs</t>
  </si>
  <si>
    <t>Printing Guidance</t>
  </si>
  <si>
    <t>Each individual worksheet within this workbook is formatted for easy printing on a single page (landscape).</t>
  </si>
  <si>
    <r>
      <t xml:space="preserve">The complete workbook can be printed by selecting Print and then selecting </t>
    </r>
    <r>
      <rPr>
        <b/>
        <sz val="12"/>
        <rFont val="Arial"/>
        <family val="2"/>
      </rPr>
      <t>'Entire workbook'</t>
    </r>
    <r>
      <rPr>
        <sz val="12"/>
        <rFont val="Arial"/>
        <family val="2"/>
      </rPr>
      <t xml:space="preserve"> in the 'Print what' section.</t>
    </r>
  </si>
  <si>
    <t xml:space="preserve">Users are free to change the printing options to their individual preferences. </t>
  </si>
  <si>
    <t>We have tried to set up user-friendly printing but this may not work for all users due to differences in software and system settings.</t>
  </si>
  <si>
    <t>Contact Details</t>
  </si>
  <si>
    <t>Telephone:</t>
  </si>
  <si>
    <t>(028) 905 40245</t>
  </si>
  <si>
    <t>E-mail:</t>
  </si>
  <si>
    <t>asb@doeni.gov.uk</t>
  </si>
  <si>
    <t>Website:</t>
  </si>
  <si>
    <t>Address:</t>
  </si>
  <si>
    <t>Gary Ewing</t>
  </si>
  <si>
    <t>Analytical Services Branch</t>
  </si>
  <si>
    <t>Department of the Environment</t>
  </si>
  <si>
    <t>Room 6-10</t>
  </si>
  <si>
    <t>Clarence Court</t>
  </si>
  <si>
    <t>10-18 Adelaide Street</t>
  </si>
  <si>
    <t>Town Parks</t>
  </si>
  <si>
    <t>BT2 8GB</t>
  </si>
  <si>
    <t>Authority</t>
  </si>
  <si>
    <t>Apr - Jun 2014</t>
  </si>
  <si>
    <t>Jul - Sep 2014</t>
  </si>
  <si>
    <t>Oct - Dec 2014</t>
  </si>
  <si>
    <t>Jan - Mar 2015</t>
  </si>
  <si>
    <t>KPI (j)</t>
  </si>
  <si>
    <t>2014/15</t>
  </si>
  <si>
    <t>KPI (n)</t>
  </si>
  <si>
    <t>LAC municipal waste preparing for reuse</t>
  </si>
  <si>
    <t>LAC municipal waste dry recycling</t>
  </si>
  <si>
    <t>LAC municipal waste composting</t>
  </si>
  <si>
    <t>LAC municipal waste preparing for reuse, dry recycling and composting</t>
  </si>
  <si>
    <t>LAC municipal waste energy recovery (mixed residual LACMW)</t>
  </si>
  <si>
    <t>LAC municipal waste energy recovery (specific streams e.g. wood)</t>
  </si>
  <si>
    <t>LAC municipal waste energy recovery total</t>
  </si>
  <si>
    <t>LAC municipal waste landfilled</t>
  </si>
  <si>
    <t>LAC municipal waste unclassified</t>
  </si>
  <si>
    <t>LAC municipal waste arisings</t>
  </si>
  <si>
    <t>Table 3: Local authority collected (LAC) municipal waste sent for preparing for reuse, dry recycling, composting, energy recovery and landfill by district council and waste management group</t>
  </si>
  <si>
    <t>Northern Ireland, 2014/15</t>
  </si>
  <si>
    <t>Table 4: Percentage of local authority collected (LAC) municipal waste sent for preparing for reuse, dry recycling, composting, energy recovery and landfill by district council and waste management group</t>
  </si>
  <si>
    <t>Northern Ireland, 2005/06 to 2014/15</t>
  </si>
  <si>
    <t>Units: Percentages</t>
  </si>
  <si>
    <t>LAC municipal waste preparing for reuse rate</t>
  </si>
  <si>
    <t>LAC municipal waste dry recycling rate</t>
  </si>
  <si>
    <t>LAC municipal waste composting rate</t>
  </si>
  <si>
    <t>LAC municipal waste preparing for reuse, dry recycling and composting rate</t>
  </si>
  <si>
    <t>LAC municipal waste energy recovery rate (mixed residual LACMW)</t>
  </si>
  <si>
    <t>LAC municipal waste energy recovery rate (specific streams e.g. wood)</t>
  </si>
  <si>
    <t>LAC municipal waste recovery rate</t>
  </si>
  <si>
    <t>LAC municipal waste landfill rate</t>
  </si>
  <si>
    <t>KPI (e2)</t>
  </si>
  <si>
    <t>KPI (f)</t>
  </si>
  <si>
    <t>Map 1: Local authority collected municipal waste sent for preparing for reuse, recycling and composting rate</t>
  </si>
  <si>
    <t>Table 8: Material types collected for recycling including composting at kerbside, civic amenity sites and bring sites by district council and waste management group</t>
  </si>
  <si>
    <t>Table 5: Material types collected for recycling including composting at kerbside by district council and waste management group</t>
  </si>
  <si>
    <t>Table 6: Material types collected for recycling including composting at civic amenity sites by district council and waste management group</t>
  </si>
  <si>
    <t>Table 7: Material types collected for recycling including composting at bring sites by district council and waste management group</t>
  </si>
  <si>
    <t>Units: Tonnes, Percentages</t>
  </si>
  <si>
    <t>Table 9: Local authority collected municipal waste sent to materials recovery facilities by district council and waste management group</t>
  </si>
  <si>
    <t>Table 11: Material types collected for reuse from kerbside, civic amenity and bring sites by district council and waste management group</t>
  </si>
  <si>
    <t>Separately / other collected waste</t>
  </si>
  <si>
    <t>Table 13: Household waste arisings per quarter by district council and waste management group</t>
  </si>
  <si>
    <t>Table 14: Household waste arisings by district council and waste management group</t>
  </si>
  <si>
    <t>Table 15: Household waste sent for preparing for reuse, dry recycling, composting and landfill by district council and waste management group</t>
  </si>
  <si>
    <t>Map 2: Household waste sent for preparing for reuse, recycling and composting rate</t>
  </si>
  <si>
    <t>Table 16: Percentage of household waste sent for preparing for reuse, dry recycling, composting and landfill by district council and waste management group</t>
  </si>
  <si>
    <t>Household waste preparing for reuse</t>
  </si>
  <si>
    <t>Household waste dry recycling</t>
  </si>
  <si>
    <t>Household waste composting</t>
  </si>
  <si>
    <t>Household waste preparing for reuse, dry recycling and composting</t>
  </si>
  <si>
    <t>Household waste landfilled</t>
  </si>
  <si>
    <t>Household waste arisings</t>
  </si>
  <si>
    <t>Household waste preparing for reuse rate</t>
  </si>
  <si>
    <t>Household waste dry recycling rate</t>
  </si>
  <si>
    <t>Household waste composting rate</t>
  </si>
  <si>
    <t>Household waste preparing for reuse, dry recycling and composting rate</t>
  </si>
  <si>
    <t>Household waste landfill rate</t>
  </si>
  <si>
    <t>Household waste dry recycling and composting rate</t>
  </si>
  <si>
    <t>KPI (e)</t>
  </si>
  <si>
    <t>LAC municipal waste dry recycling and composting rate</t>
  </si>
  <si>
    <t>KPI (a2)</t>
  </si>
  <si>
    <t>Table 16a: Percentage of household waste sent for preparing for reuse, dry recycling and composting by district council and waste management group</t>
  </si>
  <si>
    <t>Units: Kilogrammes per capita</t>
  </si>
  <si>
    <t>Population (2014)</t>
  </si>
  <si>
    <t>because the recycling measures were defined to capture outputs from recycling processes which exclude energy recovery.</t>
  </si>
  <si>
    <t>Units: Kilogrammes per capita and tonnes per household</t>
  </si>
  <si>
    <t>Source: NIEA, NISRA, LPS</t>
  </si>
  <si>
    <t>Units: Tonnes per household</t>
  </si>
  <si>
    <t>Source: NIEA, LPS</t>
  </si>
  <si>
    <t>Map 3: Household waste arisings per capita</t>
  </si>
  <si>
    <t>Table 20: Reported biodegradable local authority collected municipal waste sent to landfill by district council and waste management group</t>
  </si>
  <si>
    <t>Table 19: Annual household waste per household by district council and waste management group</t>
  </si>
  <si>
    <t>Table 18: Annual household waste per capita by district council and waste management group</t>
  </si>
  <si>
    <t>Table 17: Household waste per capita and per household by district council and waste management group</t>
  </si>
  <si>
    <t>Table 16b: Percentage of household waste landfilled by waste management group</t>
  </si>
  <si>
    <t>Table 10: Material types reported as accepted for recycling and composting by waste management group</t>
  </si>
  <si>
    <t>KPI (g)</t>
  </si>
  <si>
    <t>2014/15 allowance allocation*</t>
  </si>
  <si>
    <t>2014/15 non-utilised allowances</t>
  </si>
  <si>
    <t>2014/15 utilised allowance (%)</t>
  </si>
  <si>
    <t>Table 21i: Capture rates for primary waste categories in household kerbside collected waste by district council and waste management group</t>
  </si>
  <si>
    <t>Table 21ii: Capture rates for primary waste categories in household kerbside collected waste by district council and waste management group</t>
  </si>
  <si>
    <t>Table 1: Local authority collected municipal waste arisings per quarter by district council and waste management group</t>
  </si>
  <si>
    <t>Table 2: Local authority collected municipal waste arisings by district council and waste management group</t>
  </si>
  <si>
    <t>Table 2a: Local authority collected municipal waste arisings growth rate</t>
  </si>
  <si>
    <t>Table 4a: Percentage of local authority collected municipal waste sent for preparing for reuse, dry recycling and composting by district council and waste management group</t>
  </si>
  <si>
    <t>Table 4b: Percentage of local authority collected municipal waste landfilled by waste management group</t>
  </si>
  <si>
    <t>Housing stock
(at Apr 2015)</t>
  </si>
  <si>
    <t>Total 2014/15</t>
  </si>
  <si>
    <t>LAC municipal waste dry recycling and composting</t>
  </si>
  <si>
    <t>-</t>
  </si>
  <si>
    <t>Household waste dry recycling and composting</t>
  </si>
  <si>
    <t>Small negative tonnages can arise in the unclassified column if more waste is sent for treatment in the year than was actually collected as is more likely at councils operating transfer stations.</t>
  </si>
  <si>
    <t>It is not extracted directly from the WasteDataFlow system. The majority of the total unclassified tonnage can be attributed to moisture and/or gaseous losses.</t>
  </si>
  <si>
    <t>Unclassified waste is calculated as a residual amount of municipal waste after municipal waste sent for preparing for reuse, for dry recycling, composting, energy recovery and to landfill have been accounted for.</t>
  </si>
  <si>
    <t>Notes: The tonnage of waste sent for recycling includes recycling from both clean/source segregated collection sources (as shown in Table 8) and recycling from residual waste processes.</t>
  </si>
  <si>
    <t>Notes: Rates calculated by dividing total tonnage of LAC municipal waste sent in each category by total LAC municipal waste arisings.</t>
  </si>
  <si>
    <t>Note: Rates calculated by dividing total tonnage of LAC municipal waste sent in each category by total LAC municipal waste arisings.</t>
  </si>
  <si>
    <t>Note: Includes waste collected at kerbside, civic amenity sites, bring sites, street recycling bins and other recycling schemes.</t>
  </si>
  <si>
    <t>Breakdowns available in Tables 5, 6 and 7.</t>
  </si>
  <si>
    <t>Dirty MRFs accept a variety of residual wastes such as wastes from households, businesses and skips to try and recover recyclable materials.</t>
  </si>
  <si>
    <t>Note: The tonnages of waste sent for preparing for reuse, for dry recycling, composting and landfill may not always equal the waste arisings</t>
  </si>
  <si>
    <t>Notes: Rates calculated by dividing total tonnage of household waste sent in each category by total household waste arisings.</t>
  </si>
  <si>
    <t>were defined to capture outputs from recycling processes which exclude energy recovery.</t>
  </si>
  <si>
    <t>The percentages of waste sent for preparing for reuse, for dry recycling, composting and landfill may not equal 100% because the recycling measures</t>
  </si>
  <si>
    <t>Note: Rates calculated by dividing total tonnage of household waste landfilled by total household waste arisings.</t>
  </si>
  <si>
    <t>Household waste arisings
(kg per capita)</t>
  </si>
  <si>
    <t>Household waste arisings
(tonnes per household)</t>
  </si>
  <si>
    <t>Notes: The population figures are NISRA mid-year population estimates for 2014.</t>
  </si>
  <si>
    <t>The potential quantity of primary waste category calculated as follows:</t>
  </si>
  <si>
    <t>Additional information including material to primary waste category lookup tables are available at</t>
  </si>
  <si>
    <t>http://www.wastedataflow.org/htm/datasets.aspx#NorthernIrelandGuidance</t>
  </si>
  <si>
    <t>Notes: Tables 21i and 21ii show tonnages of kerbside collected waste for primary waste categories as defined on the WasteDataFlow system.</t>
  </si>
  <si>
    <t>Notes: Table 22 shows capture rates of kerbside collected waste for primary waste categories as defined on the WasteDataFlow system.</t>
  </si>
  <si>
    <t>Tonnage of category captured by household kerbside collection divided by tonnage of category available in household kerbside residual collection</t>
  </si>
  <si>
    <t>The calculations for capture rates are based on a Compositional Study undertaken in 2007-08 and may not accurately reflect the current situation.</t>
  </si>
  <si>
    <t>However, it is the best available estimation of the proportions of the primary waste categories contained within kerbside residual waste.</t>
  </si>
  <si>
    <t>The accuracy of these estimates is expected to decrease over time as household recycling habits continue to change.</t>
  </si>
  <si>
    <t>2004/05</t>
  </si>
  <si>
    <t>Notes: Rates calculated by dividing total tonnage of household waste sent for preparing for use, dry recycling and composting by total household waste arisings.</t>
  </si>
  <si>
    <t xml:space="preserve">Previously used key performance indicator KPI (a) has been modified in 2014/15 to include waste sent for preparing for reuse, in line with the rest of the UK, and relabelled as KPI (a2). </t>
  </si>
  <si>
    <t>The impact was small, adding less than 0.1 percentage points to the Northern Ireland rate.</t>
  </si>
  <si>
    <t>However in any scheme year a council may transfer allowances to other councils in order to ensure that each council does not exceed the amount it is permitted to send to landfill.</t>
  </si>
  <si>
    <t>Notes: Under the Northern Ireland Landfill Allowance Scheme regulations councils have been allocated a number of allowances (each allowance represents 1 tonne) for each year until 2019/20.</t>
  </si>
  <si>
    <r>
      <t xml:space="preserve">* The 2014/15 allowance allocation shown in Table 20 is the allowance allocation </t>
    </r>
    <r>
      <rPr>
        <i/>
        <sz val="10"/>
        <rFont val="Arial"/>
        <family val="2"/>
      </rPr>
      <t>after transfers</t>
    </r>
    <r>
      <rPr>
        <sz val="10"/>
        <rFont val="Arial"/>
        <family val="2"/>
      </rPr>
      <t>.</t>
    </r>
  </si>
  <si>
    <t>Mattresses</t>
  </si>
  <si>
    <t>Data on KPI (f) municipal waste landfill rates not available before 2006/07.</t>
  </si>
  <si>
    <t>Data on KPI (b) hosuehold waste landfill rates not available before 2006/07.</t>
  </si>
  <si>
    <t>Northern Ireland, 2006/07 to 2014/15</t>
  </si>
  <si>
    <t>j</t>
  </si>
  <si>
    <t>n</t>
  </si>
  <si>
    <t>e, e2, f</t>
  </si>
  <si>
    <t xml:space="preserve">Previously used key performance indicator KPI (e) has been modified in 2014/15 to include waste sent for preparing for reuse, in line with the rest of the UK, and relabelled as KPI (a2). </t>
  </si>
  <si>
    <t>e, e2</t>
  </si>
  <si>
    <t>f</t>
  </si>
  <si>
    <t>e2</t>
  </si>
  <si>
    <t>a2</t>
  </si>
  <si>
    <t>a, a2, b</t>
  </si>
  <si>
    <t>a, a2</t>
  </si>
  <si>
    <t>b</t>
  </si>
  <si>
    <t>p</t>
  </si>
  <si>
    <t>h</t>
  </si>
  <si>
    <t>h, p</t>
  </si>
  <si>
    <t>KPI (p)</t>
  </si>
  <si>
    <t>KPI (h)</t>
  </si>
  <si>
    <t>g</t>
  </si>
  <si>
    <t>m</t>
  </si>
  <si>
    <t>Northern Ireland, 2007/08 to 2014/15</t>
  </si>
  <si>
    <t>Note: The population figures used were NISRA mid-year population estimates.</t>
  </si>
  <si>
    <t>The number of occupied households is estimated from the total housing stock adjusted for vacant properties using the 2011 Census.</t>
  </si>
  <si>
    <t>Note: The number of occupied households is estimated from the total housing stock adjusted for vacant properties using the 2011 Census.</t>
  </si>
  <si>
    <t>Source: NIEA, NISRA</t>
  </si>
  <si>
    <t>This time series is not available earlier than 2007/08 because it uses LPS housing stock figures which are available from 2008 onwards.</t>
  </si>
  <si>
    <t>Table 12ii: Sources and categories of local authority collected municipal waste collected for disposal by district council and waste management group</t>
  </si>
  <si>
    <t>Table 12i: Sources and categories of local authority collected municipal waste collected for disposal by district council and waste management group</t>
  </si>
  <si>
    <t>Map 4: Biodegradable local authority collected municipal waste, percentage of allowance used</t>
  </si>
  <si>
    <t>A hyphen '-' denotes a cell where a rate could not be calculated due to a zero in the cell providing the denominator.</t>
  </si>
  <si>
    <t>For more information about the wider data series see:</t>
  </si>
  <si>
    <t>Next update:</t>
  </si>
  <si>
    <t>Provisional data for July to September 2015 are scheduled to be published on 28 January 2016.</t>
  </si>
  <si>
    <t>Published 26 November 2015</t>
  </si>
  <si>
    <t>Northern Ireland local authority collected municipal waste management statistics annual report 2014/15</t>
  </si>
  <si>
    <t xml:space="preserve">Clean MRFs receive source segregated waste only, such as co-minged recyclable materials from kerbside collections. Rejects from clean MRFs do not always go directly to landfill, e.g. they may go to dirty MRFs for further processing.  </t>
  </si>
  <si>
    <r>
      <t xml:space="preserve">In 2014/15 there was a transfer </t>
    </r>
    <r>
      <rPr>
        <i/>
        <sz val="10"/>
        <rFont val="Arial"/>
        <family val="2"/>
      </rPr>
      <t xml:space="preserve">between </t>
    </r>
    <r>
      <rPr>
        <sz val="10"/>
        <rFont val="Arial"/>
        <family val="2"/>
      </rPr>
      <t>waste management groups, meaning the waste management group allowance allocation totals after transfers do not match the previously published allowance allocations before transfers.</t>
    </r>
  </si>
  <si>
    <t>For more information see NIEA's annual NILAS report:</t>
  </si>
  <si>
    <t>Table 22: Capture rates for primary waste categories in household kerbside collected waste, KPI(m), by district council and waste management group</t>
  </si>
  <si>
    <t>https://www.doeni.gov.uk/sites/default/files/publications/doe/lac-municipal-waste-2014-15.pdf</t>
  </si>
  <si>
    <t>https://www.doeni.gov.uk/topics/doe-statistics-and-research/environment-statistics</t>
  </si>
  <si>
    <t>https://www.doeni.gov.uk/articles/northern-ireland-landfill-allowance-scheme-nilas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</si>
</sst>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0.00000"/>
    <numFmt numFmtId="166" formatCode="0.0"/>
    <numFmt numFmtId="167" formatCode="#,##0.0"/>
    <numFmt numFmtId="168" formatCode="#,##0.000"/>
    <numFmt numFmtId="169" formatCode="0.000"/>
  </numFmts>
  <fonts count="58" x14ac:knownFonts="1">
    <font>
      <sz val="10"/>
      <name val="Arial"/>
    </font>
    <font>
      <sz val="11"/>
      <color theme="1"/>
      <name val="Calibri"/>
      <family val="2"/>
      <scheme val="minor"/>
    </font>
    <font>
      <sz val="11"/>
      <color indexed="8"/>
      <name val="Calibri"/>
      <family val="2"/>
    </font>
    <font>
      <b/>
      <sz val="10"/>
      <name val="Arial"/>
      <family val="2"/>
    </font>
    <font>
      <i/>
      <sz val="10"/>
      <name val="Arial"/>
      <family val="2"/>
    </font>
    <font>
      <sz val="8"/>
      <name val="Arial"/>
      <family val="2"/>
    </font>
    <font>
      <sz val="10"/>
      <name val="Arial"/>
      <family val="2"/>
    </font>
    <font>
      <b/>
      <u/>
      <sz val="10"/>
      <name val="Arial"/>
      <family val="2"/>
    </font>
    <font>
      <sz val="10"/>
      <name val="Arial"/>
      <family val="2"/>
    </font>
    <font>
      <sz val="10"/>
      <name val="Arial"/>
      <family val="2"/>
    </font>
    <font>
      <sz val="10"/>
      <name val="Arial"/>
      <family val="2"/>
    </font>
    <font>
      <u/>
      <sz val="10"/>
      <color indexed="12"/>
      <name val="Arial"/>
      <family val="2"/>
    </font>
    <font>
      <b/>
      <sz val="12"/>
      <color indexed="12"/>
      <name val="Arial"/>
      <family val="2"/>
    </font>
    <font>
      <sz val="12"/>
      <name val="Arial"/>
      <family val="2"/>
    </font>
    <font>
      <b/>
      <sz val="12"/>
      <name val="Arial"/>
      <family val="2"/>
    </font>
    <font>
      <u/>
      <sz val="12"/>
      <color indexed="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name val="MS Sans Serif"/>
      <family val="2"/>
    </font>
    <font>
      <b/>
      <u/>
      <sz val="12"/>
      <color indexed="12"/>
      <name val="Arial"/>
      <family val="2"/>
    </font>
    <font>
      <sz val="12"/>
      <color indexed="8"/>
      <name val="Calibri"/>
      <family val="2"/>
    </font>
    <font>
      <sz val="12"/>
      <color indexed="9"/>
      <name val="Calibri"/>
      <family val="2"/>
    </font>
    <font>
      <sz val="12"/>
      <color indexed="14"/>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8"/>
      <color indexed="62"/>
      <name val="Cambria"/>
      <family val="2"/>
    </font>
    <font>
      <b/>
      <sz val="12"/>
      <color indexed="8"/>
      <name val="Calibri"/>
      <family val="2"/>
    </font>
    <font>
      <sz val="12"/>
      <color indexed="10"/>
      <name val="Calibri"/>
      <family val="2"/>
    </font>
    <font>
      <sz val="48"/>
      <name val="Arial"/>
      <family val="2"/>
    </font>
    <font>
      <b/>
      <sz val="24"/>
      <name val="Arial"/>
      <family val="2"/>
    </font>
    <font>
      <sz val="24"/>
      <name val="Arial"/>
      <family val="2"/>
    </font>
    <font>
      <sz val="11"/>
      <color theme="1"/>
      <name val="Calibri"/>
      <family val="2"/>
      <scheme val="minor"/>
    </font>
    <font>
      <i/>
      <sz val="11"/>
      <color rgb="FF7F7F7F"/>
      <name val="Calibri"/>
      <family val="2"/>
      <scheme val="minor"/>
    </font>
    <font>
      <u/>
      <sz val="9.35"/>
      <color theme="10"/>
      <name val="Calibri"/>
      <family val="2"/>
    </font>
    <font>
      <u/>
      <sz val="11"/>
      <color theme="10"/>
      <name val="Calibri"/>
      <family val="2"/>
    </font>
    <font>
      <sz val="10"/>
      <color rgb="FFFF0000"/>
      <name val="Arial"/>
      <family val="2"/>
    </font>
    <font>
      <sz val="10"/>
      <color rgb="FF000000"/>
      <name val="Arial"/>
      <family val="2"/>
    </font>
    <font>
      <sz val="11"/>
      <name val="Arial"/>
      <family val="2"/>
    </font>
  </fonts>
  <fills count="42">
    <fill>
      <patternFill patternType="none"/>
    </fill>
    <fill>
      <patternFill patternType="gray125"/>
    </fill>
    <fill>
      <patternFill patternType="solid">
        <fgColor indexed="9"/>
      </patternFill>
    </fill>
    <fill>
      <patternFill patternType="solid">
        <fgColor indexed="31"/>
        <bgColor indexed="64"/>
      </patternFill>
    </fill>
    <fill>
      <patternFill patternType="solid">
        <fgColor indexed="45"/>
      </patternFill>
    </fill>
    <fill>
      <patternFill patternType="solid">
        <fgColor indexed="47"/>
      </patternFill>
    </fill>
    <fill>
      <patternFill patternType="solid">
        <fgColor indexed="45"/>
        <bgColor indexed="64"/>
      </patternFill>
    </fill>
    <fill>
      <patternFill patternType="solid">
        <fgColor indexed="42"/>
      </patternFill>
    </fill>
    <fill>
      <patternFill patternType="solid">
        <fgColor indexed="26"/>
      </patternFill>
    </fill>
    <fill>
      <patternFill patternType="solid">
        <fgColor indexed="42"/>
        <bgColor indexed="64"/>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2"/>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43"/>
      </patternFill>
    </fill>
    <fill>
      <patternFill patternType="solid">
        <fgColor indexed="11"/>
        <bgColor indexed="64"/>
      </patternFill>
    </fill>
    <fill>
      <patternFill patternType="solid">
        <fgColor indexed="51"/>
        <bgColor indexed="64"/>
      </patternFill>
    </fill>
    <fill>
      <patternFill patternType="solid">
        <fgColor indexed="49"/>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9"/>
      </patternFill>
    </fill>
    <fill>
      <patternFill patternType="solid">
        <fgColor indexed="10"/>
        <bgColor indexed="64"/>
      </patternFill>
    </fill>
    <fill>
      <patternFill patternType="solid">
        <fgColor indexed="57"/>
        <bgColor indexed="64"/>
      </patternFill>
    </fill>
    <fill>
      <patternFill patternType="solid">
        <fgColor indexed="54"/>
      </patternFill>
    </fill>
    <fill>
      <patternFill patternType="solid">
        <fgColor indexed="53"/>
      </patternFill>
    </fill>
    <fill>
      <patternFill patternType="solid">
        <fgColor indexed="53"/>
        <bgColor indexed="64"/>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4"/>
      </top>
      <bottom style="thin">
        <color indexed="64"/>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bottom style="thin">
        <color auto="1"/>
      </bottom>
      <diagonal/>
    </border>
    <border>
      <left style="hair">
        <color theme="0" tint="-0.499984740745262"/>
      </left>
      <right/>
      <top/>
      <bottom/>
      <diagonal/>
    </border>
    <border>
      <left/>
      <right style="hair">
        <color theme="0" tint="-0.499984740745262"/>
      </right>
      <top/>
      <bottom/>
      <diagonal/>
    </border>
    <border>
      <left/>
      <right style="hair">
        <color theme="0" tint="-0.499984740745262"/>
      </right>
      <top/>
      <bottom style="thin">
        <color theme="0" tint="-0.499984740745262"/>
      </bottom>
      <diagonal/>
    </border>
    <border>
      <left/>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top style="thin">
        <color theme="0" tint="-0.499984740745262"/>
      </top>
      <bottom/>
      <diagonal/>
    </border>
    <border>
      <left style="hair">
        <color theme="0" tint="-0.499984740745262"/>
      </left>
      <right/>
      <top/>
      <bottom style="thin">
        <color theme="0" tint="-0.499984740745262"/>
      </bottom>
      <diagonal/>
    </border>
  </borders>
  <cellStyleXfs count="318">
    <xf numFmtId="0" fontId="0" fillId="0" borderId="0"/>
    <xf numFmtId="0" fontId="31"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1"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1"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1" fillId="2"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1" fillId="5"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1"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1"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1"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1"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14"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1" fillId="5"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32"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2" fillId="15"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2" fillId="22"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2" fillId="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22"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2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32" fillId="28"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31"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32" fillId="22"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32" fillId="32"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33" fillId="4"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34" fillId="2" borderId="1" applyNumberFormat="0" applyAlignment="0" applyProtection="0"/>
    <xf numFmtId="0" fontId="18" fillId="34" borderId="1" applyNumberFormat="0" applyAlignment="0" applyProtection="0"/>
    <xf numFmtId="0" fontId="18" fillId="34" borderId="1" applyNumberFormat="0" applyAlignment="0" applyProtection="0"/>
    <xf numFmtId="0" fontId="35" fillId="35" borderId="2" applyNumberFormat="0" applyAlignment="0" applyProtection="0"/>
    <xf numFmtId="0" fontId="19" fillId="36" borderId="2" applyNumberFormat="0" applyAlignment="0" applyProtection="0"/>
    <xf numFmtId="0" fontId="19" fillId="36" borderId="2" applyNumberFormat="0" applyAlignment="0" applyProtection="0"/>
    <xf numFmtId="43" fontId="6" fillId="0" borderId="0" applyFont="0" applyFill="0" applyBorder="0" applyAlignment="0" applyProtection="0"/>
    <xf numFmtId="43" fontId="5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2" fillId="0" borderId="0" applyNumberFormat="0" applyFill="0" applyBorder="0" applyAlignment="0" applyProtection="0"/>
    <xf numFmtId="0" fontId="20" fillId="0" borderId="0" applyNumberFormat="0" applyFill="0" applyBorder="0" applyAlignment="0" applyProtection="0"/>
    <xf numFmtId="0" fontId="36" fillId="0" borderId="0" applyNumberFormat="0" applyFill="0" applyBorder="0" applyAlignment="0" applyProtection="0"/>
    <xf numFmtId="0" fontId="20" fillId="0" borderId="0" applyNumberFormat="0" applyFill="0" applyBorder="0" applyAlignment="0" applyProtection="0"/>
    <xf numFmtId="0" fontId="37" fillId="7"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38" fillId="0" borderId="4"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39" fillId="0" borderId="5"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40" fillId="0" borderId="7"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4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1" fillId="5" borderId="1" applyNumberFormat="0" applyAlignment="0" applyProtection="0"/>
    <xf numFmtId="0" fontId="25" fillId="13" borderId="1" applyNumberFormat="0" applyAlignment="0" applyProtection="0"/>
    <xf numFmtId="0" fontId="25" fillId="13" borderId="1" applyNumberFormat="0" applyAlignment="0" applyProtection="0"/>
    <xf numFmtId="0" fontId="42"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43" fillId="19"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6" fillId="0" borderId="0"/>
    <xf numFmtId="0" fontId="51" fillId="0" borderId="0"/>
    <xf numFmtId="0" fontId="29" fillId="0" borderId="0"/>
    <xf numFmtId="0" fontId="56"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1" fillId="0" borderId="0"/>
    <xf numFmtId="0" fontId="51" fillId="0" borderId="0"/>
    <xf numFmtId="0" fontId="6" fillId="0" borderId="0"/>
    <xf numFmtId="0" fontId="6" fillId="0" borderId="0"/>
    <xf numFmtId="0" fontId="6" fillId="0" borderId="0"/>
    <xf numFmtId="0" fontId="51" fillId="0" borderId="0"/>
    <xf numFmtId="0" fontId="6"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6"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8" borderId="9" applyNumberFormat="0" applyFont="0" applyAlignment="0" applyProtection="0"/>
    <xf numFmtId="0" fontId="6" fillId="38" borderId="9" applyNumberFormat="0" applyFont="0" applyAlignment="0" applyProtection="0"/>
    <xf numFmtId="0" fontId="6" fillId="38" borderId="9" applyNumberFormat="0" applyFont="0" applyAlignment="0" applyProtection="0"/>
    <xf numFmtId="0" fontId="6" fillId="8" borderId="9" applyNumberFormat="0" applyFont="0" applyAlignment="0" applyProtection="0"/>
    <xf numFmtId="0" fontId="6" fillId="38" borderId="9" applyNumberFormat="0" applyFont="0" applyAlignment="0" applyProtection="0"/>
    <xf numFmtId="0" fontId="6" fillId="38" borderId="9" applyNumberFormat="0" applyFont="0" applyAlignment="0" applyProtection="0"/>
    <xf numFmtId="0" fontId="44" fillId="2" borderId="10" applyNumberFormat="0" applyAlignment="0" applyProtection="0"/>
    <xf numFmtId="0" fontId="28" fillId="34" borderId="10" applyNumberFormat="0" applyAlignment="0" applyProtection="0"/>
    <xf numFmtId="0" fontId="28" fillId="34" borderId="10" applyNumberFormat="0" applyAlignment="0" applyProtection="0"/>
    <xf numFmtId="9" fontId="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xf numFmtId="0" fontId="45" fillId="0" borderId="0" applyNumberFormat="0" applyFill="0" applyBorder="0" applyAlignment="0" applyProtection="0"/>
    <xf numFmtId="0" fontId="46" fillId="0" borderId="11" applyNumberFormat="0" applyFill="0" applyAlignment="0" applyProtection="0"/>
    <xf numFmtId="0" fontId="47" fillId="0" borderId="0" applyNumberForma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0" fontId="0" fillId="0" borderId="0" xfId="0" applyAlignment="1">
      <alignment horizontal="right"/>
    </xf>
    <xf numFmtId="0" fontId="0" fillId="0" borderId="0" xfId="0" applyAlignment="1">
      <alignment wrapText="1"/>
    </xf>
    <xf numFmtId="164" fontId="0" fillId="0" borderId="0" xfId="0" applyNumberFormat="1"/>
    <xf numFmtId="0" fontId="3" fillId="0" borderId="0" xfId="0" applyFont="1"/>
    <xf numFmtId="0" fontId="9" fillId="0" borderId="0" xfId="0" applyFont="1" applyBorder="1" applyAlignment="1">
      <alignment horizontal="left"/>
    </xf>
    <xf numFmtId="0" fontId="9" fillId="0" borderId="0" xfId="0" applyFont="1" applyBorder="1"/>
    <xf numFmtId="0" fontId="10" fillId="0" borderId="0" xfId="0" applyFont="1" applyBorder="1"/>
    <xf numFmtId="0" fontId="8" fillId="0" borderId="0" xfId="0" applyFont="1" applyBorder="1"/>
    <xf numFmtId="0" fontId="9" fillId="0" borderId="0" xfId="0" applyFont="1" applyBorder="1" applyAlignment="1">
      <alignment horizontal="right" vertical="center"/>
    </xf>
    <xf numFmtId="0" fontId="9" fillId="0" borderId="0" xfId="0" applyFont="1" applyFill="1" applyBorder="1"/>
    <xf numFmtId="0" fontId="10" fillId="0" borderId="0" xfId="0" applyFont="1" applyFill="1" applyBorder="1"/>
    <xf numFmtId="0" fontId="0" fillId="0" borderId="0" xfId="0" applyFill="1"/>
    <xf numFmtId="0" fontId="13" fillId="0" borderId="0" xfId="0" applyFont="1"/>
    <xf numFmtId="0" fontId="9" fillId="0" borderId="0" xfId="0" applyFont="1" applyBorder="1" applyAlignment="1">
      <alignment wrapText="1"/>
    </xf>
    <xf numFmtId="3" fontId="9" fillId="0" borderId="0" xfId="0" applyNumberFormat="1" applyFont="1" applyBorder="1"/>
    <xf numFmtId="3" fontId="0" fillId="0" borderId="0" xfId="0" applyNumberFormat="1"/>
    <xf numFmtId="1" fontId="0" fillId="0" borderId="0" xfId="0" applyNumberFormat="1"/>
    <xf numFmtId="0" fontId="6" fillId="0" borderId="0" xfId="0" applyFont="1"/>
    <xf numFmtId="0" fontId="12" fillId="0" borderId="0" xfId="0" applyFont="1" applyAlignment="1">
      <alignment horizontal="left"/>
    </xf>
    <xf numFmtId="0" fontId="12" fillId="0" borderId="0" xfId="0" applyFont="1" applyFill="1" applyAlignment="1">
      <alignment horizontal="left"/>
    </xf>
    <xf numFmtId="165" fontId="0" fillId="0" borderId="0" xfId="0" applyNumberFormat="1"/>
    <xf numFmtId="165" fontId="10" fillId="0" borderId="0" xfId="0" applyNumberFormat="1" applyFont="1" applyBorder="1"/>
    <xf numFmtId="0" fontId="6" fillId="0" borderId="0" xfId="167"/>
    <xf numFmtId="0" fontId="6" fillId="0" borderId="0" xfId="167" applyFill="1"/>
    <xf numFmtId="0" fontId="6" fillId="0" borderId="0" xfId="145"/>
    <xf numFmtId="166" fontId="6" fillId="0" borderId="0" xfId="145" applyNumberFormat="1"/>
    <xf numFmtId="3" fontId="6" fillId="0" borderId="0" xfId="145" applyNumberFormat="1"/>
    <xf numFmtId="0" fontId="48" fillId="0" borderId="0" xfId="0" applyFont="1" applyAlignment="1">
      <alignment horizontal="left" wrapText="1"/>
    </xf>
    <xf numFmtId="0" fontId="49" fillId="0" borderId="0" xfId="0" applyFont="1" applyAlignment="1">
      <alignment horizontal="left" wrapText="1"/>
    </xf>
    <xf numFmtId="0" fontId="50" fillId="0" borderId="0" xfId="0" applyFont="1"/>
    <xf numFmtId="0" fontId="30" fillId="0" borderId="0" xfId="120" applyFont="1" applyAlignment="1" applyProtection="1">
      <alignment horizontal="left" vertical="center" wrapText="1"/>
    </xf>
    <xf numFmtId="0" fontId="14" fillId="0" borderId="12" xfId="0" applyFont="1" applyBorder="1" applyAlignment="1">
      <alignment horizontal="right" vertical="center"/>
    </xf>
    <xf numFmtId="0" fontId="15" fillId="0" borderId="0" xfId="120" applyFont="1" applyAlignment="1" applyProtection="1">
      <alignment vertical="center"/>
    </xf>
    <xf numFmtId="0" fontId="14" fillId="0" borderId="0" xfId="145" applyFont="1" applyFill="1" applyAlignment="1"/>
    <xf numFmtId="0" fontId="13" fillId="0" borderId="0" xfId="0" applyNumberFormat="1" applyFont="1"/>
    <xf numFmtId="0" fontId="6" fillId="0" borderId="0" xfId="0" applyFont="1" applyAlignment="1">
      <alignment horizontal="right" vertical="center"/>
    </xf>
    <xf numFmtId="0" fontId="56" fillId="0" borderId="0" xfId="143" applyFont="1" applyFill="1" applyAlignment="1">
      <alignment vertical="center"/>
    </xf>
    <xf numFmtId="0" fontId="56" fillId="0" borderId="0" xfId="143" applyFill="1"/>
    <xf numFmtId="0" fontId="6" fillId="0" borderId="0" xfId="0" applyFont="1" applyAlignment="1">
      <alignment vertical="center"/>
    </xf>
    <xf numFmtId="0" fontId="56" fillId="0" borderId="0" xfId="143" applyFont="1" applyFill="1" applyAlignment="1">
      <alignment horizontal="right" vertical="center"/>
    </xf>
    <xf numFmtId="0" fontId="11" fillId="0" borderId="0" xfId="120" applyFont="1" applyFill="1" applyAlignment="1" applyProtection="1">
      <alignment vertical="center"/>
    </xf>
    <xf numFmtId="16" fontId="56" fillId="0" borderId="0" xfId="143" applyNumberFormat="1" applyFont="1" applyFill="1" applyAlignment="1">
      <alignment vertical="center"/>
    </xf>
    <xf numFmtId="0" fontId="13" fillId="0" borderId="0" xfId="167" applyFont="1" applyFill="1" applyAlignment="1">
      <alignment vertical="center"/>
    </xf>
    <xf numFmtId="0" fontId="3" fillId="0" borderId="0" xfId="167" applyFont="1" applyFill="1"/>
    <xf numFmtId="0" fontId="6" fillId="0" borderId="0" xfId="167" applyFill="1" applyAlignment="1">
      <alignment horizontal="right"/>
    </xf>
    <xf numFmtId="0" fontId="4" fillId="0" borderId="0" xfId="167" applyFont="1" applyFill="1"/>
    <xf numFmtId="0" fontId="4" fillId="0" borderId="0" xfId="0" applyFont="1" applyFill="1"/>
    <xf numFmtId="165" fontId="0" fillId="0" borderId="0" xfId="0" applyNumberFormat="1" applyFill="1"/>
    <xf numFmtId="0" fontId="0" fillId="0" borderId="0" xfId="0" applyFill="1" applyAlignment="1">
      <alignment horizontal="right"/>
    </xf>
    <xf numFmtId="0" fontId="3" fillId="0" borderId="0" xfId="0" applyFont="1" applyFill="1"/>
    <xf numFmtId="0" fontId="6" fillId="0" borderId="0" xfId="167" applyFont="1" applyFill="1" applyAlignment="1">
      <alignment horizontal="left" vertical="center"/>
    </xf>
    <xf numFmtId="0" fontId="6" fillId="0" borderId="0" xfId="167" applyFont="1" applyFill="1" applyAlignment="1">
      <alignment horizontal="left" vertical="center" wrapText="1"/>
    </xf>
    <xf numFmtId="3" fontId="0" fillId="0" borderId="0" xfId="0" applyNumberFormat="1" applyFill="1"/>
    <xf numFmtId="0" fontId="6" fillId="0" borderId="0" xfId="167" applyFill="1" applyAlignment="1"/>
    <xf numFmtId="0" fontId="6" fillId="0" borderId="0" xfId="0" applyFont="1" applyFill="1"/>
    <xf numFmtId="0" fontId="6" fillId="0" borderId="0" xfId="167" applyFont="1" applyFill="1" applyBorder="1" applyAlignment="1">
      <alignment horizontal="left"/>
    </xf>
    <xf numFmtId="0" fontId="3" fillId="0" borderId="0" xfId="167" applyFont="1" applyFill="1" applyBorder="1" applyAlignment="1">
      <alignment horizontal="left"/>
    </xf>
    <xf numFmtId="0" fontId="7" fillId="0" borderId="0" xfId="167" applyFont="1" applyFill="1" applyBorder="1" applyAlignment="1"/>
    <xf numFmtId="0" fontId="6" fillId="0" borderId="0" xfId="167" applyFont="1" applyFill="1" applyBorder="1" applyAlignment="1">
      <alignment wrapText="1"/>
    </xf>
    <xf numFmtId="0" fontId="6" fillId="0" borderId="0" xfId="167" applyFont="1" applyFill="1" applyBorder="1"/>
    <xf numFmtId="0" fontId="6" fillId="0" borderId="0" xfId="167" applyFont="1" applyFill="1" applyBorder="1" applyAlignment="1">
      <alignment horizontal="right"/>
    </xf>
    <xf numFmtId="0" fontId="6" fillId="0" borderId="0" xfId="167" applyFont="1" applyFill="1"/>
    <xf numFmtId="0" fontId="3" fillId="0" borderId="0" xfId="167" applyFont="1" applyFill="1" applyAlignment="1">
      <alignment horizontal="right" vertical="center"/>
    </xf>
    <xf numFmtId="0" fontId="6" fillId="0" borderId="0" xfId="167" applyFill="1" applyAlignment="1">
      <alignment horizontal="right" vertical="center"/>
    </xf>
    <xf numFmtId="1" fontId="6" fillId="0" borderId="0" xfId="167" applyNumberFormat="1" applyFill="1"/>
    <xf numFmtId="165" fontId="6" fillId="0" borderId="0" xfId="167" applyNumberFormat="1" applyFill="1"/>
    <xf numFmtId="0" fontId="3" fillId="0" borderId="0" xfId="145" applyFont="1" applyFill="1" applyAlignment="1"/>
    <xf numFmtId="0" fontId="6" fillId="0" borderId="0" xfId="145" applyFill="1"/>
    <xf numFmtId="0" fontId="6" fillId="0" borderId="0" xfId="145" applyFont="1" applyFill="1" applyAlignment="1">
      <alignment horizontal="right"/>
    </xf>
    <xf numFmtId="0" fontId="6" fillId="0" borderId="0" xfId="145" applyFont="1" applyFill="1" applyBorder="1"/>
    <xf numFmtId="165" fontId="6" fillId="0" borderId="0" xfId="145" applyNumberFormat="1" applyFill="1" applyBorder="1" applyAlignment="1">
      <alignment horizontal="right"/>
    </xf>
    <xf numFmtId="0" fontId="55" fillId="0" borderId="0" xfId="145" applyFont="1" applyFill="1" applyBorder="1"/>
    <xf numFmtId="0" fontId="6" fillId="0" borderId="0" xfId="167" applyFont="1" applyFill="1" applyAlignment="1">
      <alignment vertical="center"/>
    </xf>
    <xf numFmtId="0" fontId="3" fillId="0" borderId="0" xfId="167" applyFont="1" applyFill="1" applyAlignment="1">
      <alignment vertical="center"/>
    </xf>
    <xf numFmtId="0" fontId="6" fillId="0" borderId="0" xfId="145" applyFont="1" applyFill="1" applyAlignment="1"/>
    <xf numFmtId="0" fontId="6" fillId="0" borderId="0" xfId="167" applyFont="1" applyFill="1" applyAlignment="1">
      <alignment horizontal="right"/>
    </xf>
    <xf numFmtId="0" fontId="6" fillId="40" borderId="0" xfId="0" applyFont="1" applyFill="1" applyBorder="1" applyAlignment="1">
      <alignment vertical="center"/>
    </xf>
    <xf numFmtId="0" fontId="6" fillId="41" borderId="0" xfId="0" applyFont="1" applyFill="1" applyBorder="1" applyAlignment="1">
      <alignment vertical="center"/>
    </xf>
    <xf numFmtId="3" fontId="6" fillId="41" borderId="0" xfId="0" applyNumberFormat="1" applyFont="1" applyFill="1" applyBorder="1" applyAlignment="1">
      <alignment vertical="center"/>
    </xf>
    <xf numFmtId="3" fontId="6" fillId="40" borderId="0" xfId="0" applyNumberFormat="1" applyFont="1" applyFill="1" applyBorder="1" applyAlignment="1">
      <alignment vertical="center"/>
    </xf>
    <xf numFmtId="0" fontId="6" fillId="39" borderId="13" xfId="145" applyFont="1" applyFill="1" applyBorder="1" applyAlignment="1">
      <alignment horizontal="left" vertical="center" wrapText="1"/>
    </xf>
    <xf numFmtId="0" fontId="6" fillId="39" borderId="13" xfId="145" applyFont="1" applyFill="1" applyBorder="1" applyAlignment="1">
      <alignment horizontal="right" vertical="center" wrapText="1"/>
    </xf>
    <xf numFmtId="0" fontId="6" fillId="40" borderId="14" xfId="145" applyFont="1" applyFill="1" applyBorder="1"/>
    <xf numFmtId="3" fontId="6" fillId="40" borderId="14" xfId="145" applyNumberFormat="1" applyFont="1" applyFill="1" applyBorder="1"/>
    <xf numFmtId="0" fontId="6" fillId="0" borderId="0" xfId="0" applyFont="1" applyFill="1" applyAlignment="1">
      <alignment horizontal="right"/>
    </xf>
    <xf numFmtId="3" fontId="6" fillId="41" borderId="0" xfId="0" applyNumberFormat="1" applyFont="1" applyFill="1" applyBorder="1" applyAlignment="1">
      <alignment horizontal="right" vertical="center"/>
    </xf>
    <xf numFmtId="3" fontId="6" fillId="40" borderId="0" xfId="0" applyNumberFormat="1" applyFont="1" applyFill="1" applyBorder="1" applyAlignment="1">
      <alignment horizontal="right" vertical="center"/>
    </xf>
    <xf numFmtId="3" fontId="6" fillId="40" borderId="14" xfId="145" applyNumberFormat="1" applyFont="1" applyFill="1" applyBorder="1" applyAlignment="1">
      <alignment horizontal="right"/>
    </xf>
    <xf numFmtId="167" fontId="6" fillId="41" borderId="0" xfId="0" applyNumberFormat="1" applyFont="1" applyFill="1" applyBorder="1" applyAlignment="1">
      <alignment horizontal="right" vertical="center"/>
    </xf>
    <xf numFmtId="167" fontId="6" fillId="40" borderId="0" xfId="0" applyNumberFormat="1" applyFont="1" applyFill="1" applyBorder="1" applyAlignment="1">
      <alignment horizontal="right" vertical="center"/>
    </xf>
    <xf numFmtId="167" fontId="6" fillId="40" borderId="14" xfId="145" applyNumberFormat="1" applyFont="1" applyFill="1" applyBorder="1" applyAlignment="1">
      <alignment horizontal="right"/>
    </xf>
    <xf numFmtId="166" fontId="6" fillId="41" borderId="0" xfId="0" applyNumberFormat="1" applyFont="1" applyFill="1" applyBorder="1" applyAlignment="1">
      <alignment horizontal="right" vertical="center"/>
    </xf>
    <xf numFmtId="166" fontId="6" fillId="40" borderId="0" xfId="0" applyNumberFormat="1" applyFont="1" applyFill="1" applyBorder="1" applyAlignment="1">
      <alignment horizontal="right" vertical="center"/>
    </xf>
    <xf numFmtId="166" fontId="6" fillId="40" borderId="14" xfId="145" applyNumberFormat="1" applyFont="1" applyFill="1" applyBorder="1" applyAlignment="1">
      <alignment horizontal="right"/>
    </xf>
    <xf numFmtId="0" fontId="6" fillId="40" borderId="17" xfId="0" applyFont="1" applyFill="1" applyBorder="1" applyAlignment="1">
      <alignment vertical="center"/>
    </xf>
    <xf numFmtId="167" fontId="6" fillId="41" borderId="17" xfId="0" applyNumberFormat="1" applyFont="1" applyFill="1" applyBorder="1" applyAlignment="1">
      <alignment horizontal="right" vertical="center"/>
    </xf>
    <xf numFmtId="167" fontId="6" fillId="40" borderId="17" xfId="0" applyNumberFormat="1" applyFont="1" applyFill="1" applyBorder="1" applyAlignment="1">
      <alignment horizontal="right" vertical="center"/>
    </xf>
    <xf numFmtId="167" fontId="6" fillId="40" borderId="18" xfId="145" applyNumberFormat="1" applyFont="1" applyFill="1" applyBorder="1" applyAlignment="1">
      <alignment horizontal="right"/>
    </xf>
    <xf numFmtId="0" fontId="6" fillId="0" borderId="0" xfId="167" applyFont="1" applyFill="1" applyBorder="1" applyAlignment="1"/>
    <xf numFmtId="0" fontId="3" fillId="0" borderId="0" xfId="167" applyFont="1" applyFill="1" applyBorder="1" applyAlignment="1"/>
    <xf numFmtId="0" fontId="6" fillId="0" borderId="0" xfId="0" applyFont="1" applyFill="1" applyBorder="1" applyAlignment="1">
      <alignment wrapText="1"/>
    </xf>
    <xf numFmtId="0" fontId="3" fillId="40" borderId="0" xfId="167" applyFont="1" applyFill="1" applyBorder="1" applyAlignment="1">
      <alignment horizontal="left" vertical="center" wrapText="1"/>
    </xf>
    <xf numFmtId="3" fontId="6" fillId="40" borderId="0" xfId="167" applyNumberFormat="1" applyFont="1" applyFill="1" applyBorder="1" applyAlignment="1">
      <alignment horizontal="right" vertical="center" wrapText="1"/>
    </xf>
    <xf numFmtId="0" fontId="6" fillId="41" borderId="0" xfId="167" applyFont="1" applyFill="1" applyBorder="1" applyAlignment="1">
      <alignment vertical="center" wrapText="1"/>
    </xf>
    <xf numFmtId="3" fontId="6" fillId="41" borderId="0" xfId="167" applyNumberFormat="1" applyFont="1" applyFill="1" applyBorder="1" applyAlignment="1">
      <alignment horizontal="right" vertical="center"/>
    </xf>
    <xf numFmtId="0" fontId="6" fillId="40" borderId="0" xfId="167" applyFont="1" applyFill="1" applyBorder="1" applyAlignment="1">
      <alignment vertical="center" wrapText="1"/>
    </xf>
    <xf numFmtId="3" fontId="6" fillId="40" borderId="0" xfId="167" applyNumberFormat="1" applyFont="1" applyFill="1" applyBorder="1" applyAlignment="1">
      <alignment horizontal="right" vertical="center"/>
    </xf>
    <xf numFmtId="0" fontId="3" fillId="40" borderId="0" xfId="167" applyFont="1" applyFill="1" applyBorder="1" applyAlignment="1">
      <alignment vertical="center" wrapText="1"/>
    </xf>
    <xf numFmtId="3" fontId="3" fillId="40" borderId="0" xfId="167" applyNumberFormat="1" applyFont="1" applyFill="1" applyBorder="1" applyAlignment="1">
      <alignment horizontal="right" vertical="center"/>
    </xf>
    <xf numFmtId="0" fontId="6" fillId="41" borderId="14" xfId="167" applyFont="1" applyFill="1" applyBorder="1" applyAlignment="1">
      <alignment vertical="center" wrapText="1"/>
    </xf>
    <xf numFmtId="3" fontId="6" fillId="41" borderId="14" xfId="167" applyNumberFormat="1" applyFont="1" applyFill="1" applyBorder="1" applyAlignment="1">
      <alignment horizontal="right" vertical="center"/>
    </xf>
    <xf numFmtId="3" fontId="6" fillId="41" borderId="0" xfId="167" applyNumberFormat="1" applyFont="1" applyFill="1" applyBorder="1" applyAlignment="1">
      <alignment vertical="center"/>
    </xf>
    <xf numFmtId="3" fontId="6" fillId="40" borderId="0" xfId="167" applyNumberFormat="1" applyFont="1" applyFill="1" applyBorder="1" applyAlignment="1">
      <alignment vertical="center"/>
    </xf>
    <xf numFmtId="0" fontId="0" fillId="39" borderId="14" xfId="0" applyFill="1" applyBorder="1" applyAlignment="1">
      <alignment horizontal="right" vertical="center" wrapText="1"/>
    </xf>
    <xf numFmtId="0" fontId="0" fillId="39" borderId="18" xfId="0" applyFill="1" applyBorder="1" applyAlignment="1">
      <alignment horizontal="right" vertical="center" wrapText="1"/>
    </xf>
    <xf numFmtId="0" fontId="6" fillId="40" borderId="0" xfId="167" applyFont="1" applyFill="1" applyBorder="1" applyAlignment="1">
      <alignment vertical="center"/>
    </xf>
    <xf numFmtId="0" fontId="6" fillId="41" borderId="0" xfId="167" applyFont="1" applyFill="1" applyBorder="1" applyAlignment="1">
      <alignment vertical="center"/>
    </xf>
    <xf numFmtId="0" fontId="6" fillId="39" borderId="14" xfId="0" applyFont="1" applyFill="1" applyBorder="1" applyAlignment="1">
      <alignment horizontal="right" vertical="center" wrapText="1"/>
    </xf>
    <xf numFmtId="0" fontId="6" fillId="39" borderId="14" xfId="167" applyFont="1" applyFill="1" applyBorder="1" applyAlignment="1">
      <alignment horizontal="right" vertical="center" wrapText="1"/>
    </xf>
    <xf numFmtId="0" fontId="6" fillId="39" borderId="19" xfId="167" applyFont="1" applyFill="1" applyBorder="1" applyAlignment="1">
      <alignment vertical="center"/>
    </xf>
    <xf numFmtId="0" fontId="6" fillId="40" borderId="14" xfId="167" applyFont="1" applyFill="1" applyBorder="1" applyAlignment="1">
      <alignment vertical="center"/>
    </xf>
    <xf numFmtId="3" fontId="6" fillId="40" borderId="14" xfId="167" applyNumberFormat="1" applyFont="1" applyFill="1" applyBorder="1" applyAlignment="1">
      <alignment vertical="center"/>
    </xf>
    <xf numFmtId="0" fontId="6" fillId="39" borderId="18" xfId="0" applyFont="1" applyFill="1" applyBorder="1" applyAlignment="1">
      <alignment horizontal="right" vertical="center" wrapText="1"/>
    </xf>
    <xf numFmtId="0" fontId="6" fillId="40" borderId="17" xfId="167" applyFont="1" applyFill="1" applyBorder="1" applyAlignment="1">
      <alignment vertical="center"/>
    </xf>
    <xf numFmtId="3" fontId="6" fillId="41" borderId="17" xfId="167" applyNumberFormat="1" applyFont="1" applyFill="1" applyBorder="1" applyAlignment="1">
      <alignment vertical="center"/>
    </xf>
    <xf numFmtId="3" fontId="6" fillId="40" borderId="17" xfId="167" applyNumberFormat="1" applyFont="1" applyFill="1" applyBorder="1" applyAlignment="1">
      <alignment vertical="center"/>
    </xf>
    <xf numFmtId="3" fontId="6" fillId="40" borderId="18" xfId="167" applyNumberFormat="1" applyFont="1" applyFill="1" applyBorder="1" applyAlignment="1">
      <alignment vertical="center"/>
    </xf>
    <xf numFmtId="0" fontId="6" fillId="39" borderId="22" xfId="0" applyFont="1" applyFill="1" applyBorder="1" applyAlignment="1">
      <alignment horizontal="right" vertical="center" wrapText="1"/>
    </xf>
    <xf numFmtId="0" fontId="6" fillId="40" borderId="16" xfId="167" applyFont="1" applyFill="1" applyBorder="1" applyAlignment="1">
      <alignment vertical="center"/>
    </xf>
    <xf numFmtId="3" fontId="6" fillId="41" borderId="16" xfId="167" applyNumberFormat="1" applyFont="1" applyFill="1" applyBorder="1" applyAlignment="1">
      <alignment vertical="center"/>
    </xf>
    <xf numFmtId="3" fontId="6" fillId="40" borderId="16" xfId="167" applyNumberFormat="1" applyFont="1" applyFill="1" applyBorder="1" applyAlignment="1">
      <alignment vertical="center"/>
    </xf>
    <xf numFmtId="3" fontId="6" fillId="40" borderId="22" xfId="167" applyNumberFormat="1" applyFont="1" applyFill="1" applyBorder="1" applyAlignment="1">
      <alignment vertical="center"/>
    </xf>
    <xf numFmtId="0" fontId="6" fillId="0" borderId="0" xfId="167" applyFont="1" applyFill="1" applyAlignment="1">
      <alignment vertical="center" wrapText="1"/>
    </xf>
    <xf numFmtId="0" fontId="6" fillId="0" borderId="0" xfId="167" applyFont="1" applyFill="1" applyAlignment="1">
      <alignment horizontal="right" vertical="center"/>
    </xf>
    <xf numFmtId="0" fontId="6" fillId="0" borderId="0" xfId="145" applyFill="1" applyAlignment="1"/>
    <xf numFmtId="0" fontId="3" fillId="0" borderId="0" xfId="145" applyFont="1" applyFill="1"/>
    <xf numFmtId="0" fontId="3" fillId="0" borderId="0" xfId="145" applyFont="1" applyFill="1" applyAlignment="1">
      <alignment horizontal="right"/>
    </xf>
    <xf numFmtId="0" fontId="6" fillId="0" borderId="0" xfId="145" applyNumberFormat="1" applyFont="1" applyFill="1" applyBorder="1"/>
    <xf numFmtId="0" fontId="6" fillId="0" borderId="0" xfId="145" applyNumberFormat="1" applyFill="1" applyBorder="1"/>
    <xf numFmtId="0" fontId="6" fillId="0" borderId="0" xfId="145" applyNumberFormat="1" applyFill="1"/>
    <xf numFmtId="0" fontId="6" fillId="0" borderId="0" xfId="0" applyNumberFormat="1" applyFont="1" applyFill="1"/>
    <xf numFmtId="0" fontId="6" fillId="0" borderId="0" xfId="0" applyNumberFormat="1" applyFont="1"/>
    <xf numFmtId="0" fontId="6" fillId="0" borderId="0" xfId="145" applyNumberFormat="1" applyFill="1" applyAlignment="1">
      <alignment vertical="center"/>
    </xf>
    <xf numFmtId="0" fontId="6" fillId="0" borderId="0" xfId="189" applyFont="1" applyFill="1" applyAlignment="1"/>
    <xf numFmtId="0" fontId="6" fillId="0" borderId="0" xfId="145" applyFont="1" applyFill="1"/>
    <xf numFmtId="0" fontId="6" fillId="0" borderId="0" xfId="145" applyFont="1"/>
    <xf numFmtId="0" fontId="3" fillId="0" borderId="0" xfId="189" applyFont="1" applyFill="1" applyAlignment="1"/>
    <xf numFmtId="166" fontId="6" fillId="41" borderId="0" xfId="0" applyNumberFormat="1" applyFont="1" applyFill="1" applyBorder="1" applyAlignment="1">
      <alignment vertical="center"/>
    </xf>
    <xf numFmtId="166" fontId="6" fillId="40" borderId="0" xfId="0" applyNumberFormat="1" applyFont="1" applyFill="1" applyBorder="1" applyAlignment="1">
      <alignment vertical="center"/>
    </xf>
    <xf numFmtId="166" fontId="6" fillId="40" borderId="14" xfId="145" applyNumberFormat="1" applyFont="1" applyFill="1" applyBorder="1"/>
    <xf numFmtId="0" fontId="15" fillId="0" borderId="15" xfId="120" applyFont="1" applyBorder="1" applyAlignment="1" applyProtection="1">
      <alignment vertical="center"/>
    </xf>
    <xf numFmtId="0" fontId="6" fillId="0" borderId="0" xfId="167" applyFont="1" applyFill="1" applyAlignment="1">
      <alignment horizontal="left" vertical="center" wrapText="1"/>
    </xf>
    <xf numFmtId="168" fontId="6" fillId="40" borderId="0" xfId="0" applyNumberFormat="1" applyFont="1" applyFill="1" applyBorder="1" applyAlignment="1">
      <alignment horizontal="right" vertical="center"/>
    </xf>
    <xf numFmtId="168" fontId="6" fillId="41" borderId="0" xfId="0" applyNumberFormat="1" applyFont="1" applyFill="1" applyBorder="1" applyAlignment="1">
      <alignment horizontal="right" vertical="center"/>
    </xf>
    <xf numFmtId="1" fontId="6" fillId="41" borderId="0" xfId="0" applyNumberFormat="1" applyFont="1" applyFill="1" applyBorder="1" applyAlignment="1">
      <alignment horizontal="right" vertical="center"/>
    </xf>
    <xf numFmtId="1" fontId="6" fillId="40" borderId="0" xfId="0" applyNumberFormat="1" applyFont="1" applyFill="1" applyBorder="1" applyAlignment="1">
      <alignment horizontal="right" vertical="center"/>
    </xf>
    <xf numFmtId="1" fontId="6" fillId="40" borderId="0" xfId="0" applyNumberFormat="1" applyFont="1" applyFill="1" applyBorder="1" applyAlignment="1">
      <alignment vertical="center"/>
    </xf>
    <xf numFmtId="1" fontId="6" fillId="41" borderId="0" xfId="0" applyNumberFormat="1" applyFont="1" applyFill="1" applyBorder="1" applyAlignment="1">
      <alignment vertical="center"/>
    </xf>
    <xf numFmtId="1" fontId="6" fillId="40" borderId="14" xfId="145" applyNumberFormat="1" applyFont="1" applyFill="1" applyBorder="1"/>
    <xf numFmtId="168" fontId="6" fillId="40" borderId="14" xfId="145" applyNumberFormat="1" applyFont="1" applyFill="1" applyBorder="1" applyAlignment="1">
      <alignment horizontal="right"/>
    </xf>
    <xf numFmtId="169" fontId="6" fillId="40" borderId="14" xfId="145" applyNumberFormat="1" applyFont="1" applyFill="1" applyBorder="1" applyAlignment="1">
      <alignment horizontal="right"/>
    </xf>
    <xf numFmtId="169" fontId="6" fillId="41" borderId="0" xfId="0" applyNumberFormat="1" applyFont="1" applyFill="1" applyBorder="1" applyAlignment="1">
      <alignment horizontal="right" vertical="center"/>
    </xf>
    <xf numFmtId="169" fontId="6" fillId="40" borderId="0" xfId="0" applyNumberFormat="1" applyFont="1" applyFill="1" applyBorder="1" applyAlignment="1">
      <alignment horizontal="right" vertical="center"/>
    </xf>
    <xf numFmtId="0" fontId="6" fillId="0" borderId="0" xfId="0" applyFont="1" applyAlignment="1"/>
    <xf numFmtId="0" fontId="6" fillId="0" borderId="0" xfId="145" applyNumberFormat="1" applyFont="1" applyFill="1" applyAlignment="1">
      <alignment vertical="top"/>
    </xf>
    <xf numFmtId="0" fontId="6" fillId="0" borderId="0" xfId="145" applyNumberFormat="1" applyFont="1" applyFill="1" applyAlignment="1">
      <alignment vertical="top"/>
    </xf>
    <xf numFmtId="0" fontId="6" fillId="0" borderId="0" xfId="145" applyNumberFormat="1" applyFont="1" applyFill="1" applyAlignment="1">
      <alignment vertical="top"/>
    </xf>
    <xf numFmtId="0" fontId="6" fillId="0" borderId="0" xfId="145" applyNumberFormat="1" applyFont="1" applyFill="1" applyAlignment="1">
      <alignment vertical="top"/>
    </xf>
    <xf numFmtId="0" fontId="6" fillId="0" borderId="0" xfId="145" applyNumberFormat="1" applyFont="1" applyFill="1" applyAlignment="1">
      <alignment vertical="top"/>
    </xf>
    <xf numFmtId="0" fontId="6" fillId="0" borderId="0" xfId="145" applyNumberFormat="1" applyFont="1" applyFill="1" applyAlignment="1">
      <alignment vertical="center"/>
    </xf>
    <xf numFmtId="0" fontId="0" fillId="0" borderId="0" xfId="0" applyFill="1"/>
    <xf numFmtId="0" fontId="6" fillId="0" borderId="0" xfId="145" applyNumberFormat="1" applyFont="1" applyFill="1" applyAlignment="1"/>
    <xf numFmtId="0" fontId="6" fillId="0" borderId="0" xfId="0" applyNumberFormat="1" applyFont="1"/>
    <xf numFmtId="0" fontId="6" fillId="0" borderId="0" xfId="145" applyNumberFormat="1" applyFont="1" applyFill="1" applyAlignment="1">
      <alignment vertical="top"/>
    </xf>
    <xf numFmtId="0" fontId="6" fillId="0" borderId="0" xfId="145" applyNumberFormat="1" applyFont="1" applyFill="1"/>
    <xf numFmtId="0" fontId="0" fillId="0" borderId="0" xfId="0"/>
    <xf numFmtId="0" fontId="6" fillId="0" borderId="0" xfId="0" applyFont="1"/>
    <xf numFmtId="0" fontId="0" fillId="0" borderId="0" xfId="0" applyFill="1"/>
    <xf numFmtId="0" fontId="6" fillId="39" borderId="13" xfId="145" applyFont="1" applyFill="1" applyBorder="1" applyAlignment="1">
      <alignment horizontal="right" vertical="center" wrapText="1"/>
    </xf>
    <xf numFmtId="3" fontId="6" fillId="40" borderId="14" xfId="145" applyNumberFormat="1" applyFont="1" applyFill="1" applyBorder="1" applyAlignment="1">
      <alignment horizontal="right"/>
    </xf>
    <xf numFmtId="0" fontId="6" fillId="0" borderId="0" xfId="145" applyNumberFormat="1" applyFont="1" applyFill="1" applyBorder="1"/>
    <xf numFmtId="0" fontId="6" fillId="0" borderId="0" xfId="0" applyNumberFormat="1" applyFont="1" applyFill="1"/>
    <xf numFmtId="0" fontId="6" fillId="0" borderId="0" xfId="145" applyNumberFormat="1" applyFont="1" applyFill="1" applyAlignment="1">
      <alignment vertical="top"/>
    </xf>
    <xf numFmtId="0" fontId="6" fillId="0" borderId="0" xfId="145" applyNumberFormat="1" applyFill="1" applyAlignment="1">
      <alignment vertical="center"/>
    </xf>
    <xf numFmtId="0" fontId="6" fillId="39" borderId="13" xfId="145" applyFont="1" applyFill="1" applyBorder="1" applyAlignment="1">
      <alignment horizontal="right" vertical="center" wrapText="1"/>
    </xf>
    <xf numFmtId="3" fontId="6" fillId="40" borderId="14" xfId="145" applyNumberFormat="1" applyFont="1" applyFill="1" applyBorder="1" applyAlignment="1">
      <alignment horizontal="right"/>
    </xf>
    <xf numFmtId="167" fontId="6" fillId="40" borderId="14" xfId="145" applyNumberFormat="1" applyFont="1" applyFill="1" applyBorder="1" applyAlignment="1">
      <alignment horizontal="right"/>
    </xf>
    <xf numFmtId="0" fontId="6" fillId="0" borderId="0" xfId="133" applyNumberFormat="1" applyFont="1" applyFill="1"/>
    <xf numFmtId="0" fontId="6" fillId="0" borderId="0" xfId="133" applyNumberFormat="1" applyFont="1" applyFill="1" applyBorder="1"/>
    <xf numFmtId="0" fontId="11" fillId="0" borderId="0" xfId="120" applyNumberFormat="1" applyFill="1" applyAlignment="1" applyProtection="1"/>
    <xf numFmtId="0" fontId="6" fillId="0" borderId="0" xfId="145" applyFont="1" applyFill="1" applyAlignment="1"/>
    <xf numFmtId="0" fontId="57" fillId="0" borderId="15" xfId="0" applyFont="1" applyBorder="1" applyAlignment="1">
      <alignment horizontal="right" vertical="center"/>
    </xf>
    <xf numFmtId="0" fontId="57" fillId="0" borderId="15" xfId="0" applyFont="1" applyBorder="1" applyAlignment="1">
      <alignment vertical="center"/>
    </xf>
    <xf numFmtId="0" fontId="57" fillId="0" borderId="0" xfId="0" applyFont="1" applyAlignment="1">
      <alignment vertical="center"/>
    </xf>
    <xf numFmtId="0" fontId="57" fillId="0" borderId="0" xfId="0" applyFont="1" applyAlignment="1">
      <alignment horizontal="right" vertical="center" wrapText="1"/>
    </xf>
    <xf numFmtId="0" fontId="57" fillId="0" borderId="0" xfId="0" applyFont="1" applyAlignment="1">
      <alignment horizontal="right" vertical="center"/>
    </xf>
    <xf numFmtId="0" fontId="3" fillId="0" borderId="0" xfId="167" applyFont="1" applyFill="1" applyAlignment="1">
      <alignment horizontal="left"/>
    </xf>
    <xf numFmtId="0" fontId="3" fillId="0" borderId="0" xfId="167" applyFont="1" applyFill="1" applyAlignment="1"/>
    <xf numFmtId="0" fontId="14" fillId="0" borderId="12" xfId="0" applyFont="1" applyBorder="1" applyAlignment="1"/>
    <xf numFmtId="0" fontId="15" fillId="0" borderId="0" xfId="120" applyFont="1" applyAlignment="1" applyProtection="1">
      <alignment horizontal="left" vertical="center" wrapText="1"/>
    </xf>
    <xf numFmtId="0" fontId="13" fillId="0" borderId="0" xfId="0" applyFont="1" applyAlignment="1">
      <alignment horizontal="left" vertical="center" wrapText="1"/>
    </xf>
    <xf numFmtId="0" fontId="13" fillId="0" borderId="0" xfId="0" applyFont="1" applyAlignment="1">
      <alignment horizontal="left"/>
    </xf>
    <xf numFmtId="0" fontId="6" fillId="0" borderId="0" xfId="167" applyNumberFormat="1" applyFont="1" applyFill="1"/>
    <xf numFmtId="0" fontId="6" fillId="0" borderId="0" xfId="167" applyNumberFormat="1" applyFill="1"/>
    <xf numFmtId="0" fontId="0" fillId="0" borderId="0" xfId="0" applyNumberFormat="1"/>
    <xf numFmtId="0" fontId="11" fillId="0" borderId="0" xfId="120" applyAlignment="1" applyProtection="1"/>
    <xf numFmtId="0" fontId="11" fillId="0" borderId="0" xfId="120" applyFill="1" applyAlignment="1" applyProtection="1">
      <alignment vertical="center"/>
    </xf>
    <xf numFmtId="0" fontId="6" fillId="39" borderId="19" xfId="0" applyFont="1" applyFill="1" applyBorder="1" applyAlignment="1">
      <alignment horizontal="center"/>
    </xf>
    <xf numFmtId="0" fontId="6" fillId="39" borderId="20" xfId="0" applyFont="1" applyFill="1" applyBorder="1" applyAlignment="1">
      <alignment horizontal="center"/>
    </xf>
    <xf numFmtId="0" fontId="6" fillId="39" borderId="21" xfId="0" applyFont="1" applyFill="1" applyBorder="1" applyAlignment="1">
      <alignment horizontal="center"/>
    </xf>
    <xf numFmtId="0" fontId="6" fillId="39" borderId="19" xfId="0" applyFont="1" applyFill="1" applyBorder="1" applyAlignment="1">
      <alignment horizontal="left" vertical="center" wrapText="1"/>
    </xf>
    <xf numFmtId="0" fontId="6" fillId="39" borderId="14" xfId="0" applyFont="1" applyFill="1" applyBorder="1" applyAlignment="1">
      <alignment horizontal="left" vertical="center" wrapText="1"/>
    </xf>
    <xf numFmtId="0" fontId="6" fillId="39" borderId="19" xfId="167" applyFont="1" applyFill="1" applyBorder="1" applyAlignment="1">
      <alignment horizontal="center"/>
    </xf>
    <xf numFmtId="0" fontId="6" fillId="39" borderId="20" xfId="167" applyFont="1" applyFill="1" applyBorder="1" applyAlignment="1">
      <alignment horizontal="center"/>
    </xf>
    <xf numFmtId="0" fontId="6" fillId="39" borderId="21" xfId="167" applyFont="1" applyFill="1" applyBorder="1" applyAlignment="1">
      <alignment horizontal="center"/>
    </xf>
    <xf numFmtId="0" fontId="6" fillId="39" borderId="19" xfId="167" applyFont="1" applyFill="1" applyBorder="1" applyAlignment="1">
      <alignment horizontal="left" vertical="center" wrapText="1"/>
    </xf>
    <xf numFmtId="0" fontId="6" fillId="39" borderId="14" xfId="167" applyFont="1" applyFill="1" applyBorder="1" applyAlignment="1">
      <alignment horizontal="left" vertical="center" wrapText="1"/>
    </xf>
  </cellXfs>
  <cellStyles count="318">
    <cellStyle name="20% - Accent1 2" xfId="1"/>
    <cellStyle name="20% - Accent1 2 2" xfId="2"/>
    <cellStyle name="20% - Accent1 3" xfId="3"/>
    <cellStyle name="20% - Accent2 2" xfId="4"/>
    <cellStyle name="20% - Accent2 2 2" xfId="5"/>
    <cellStyle name="20% - Accent2 3" xfId="6"/>
    <cellStyle name="20% - Accent3 2" xfId="7"/>
    <cellStyle name="20% - Accent3 2 2" xfId="8"/>
    <cellStyle name="20% - Accent3 3" xfId="9"/>
    <cellStyle name="20% - Accent4 2" xfId="10"/>
    <cellStyle name="20% - Accent4 2 2" xfId="11"/>
    <cellStyle name="20% - Accent4 3" xfId="12"/>
    <cellStyle name="20% - Accent5 2" xfId="13"/>
    <cellStyle name="20% - Accent5 2 2" xfId="14"/>
    <cellStyle name="20% - Accent5 3" xfId="15"/>
    <cellStyle name="20% - Accent6 2" xfId="16"/>
    <cellStyle name="20% - Accent6 2 2" xfId="17"/>
    <cellStyle name="20% - Accent6 3" xfId="18"/>
    <cellStyle name="40% - Accent1 2" xfId="19"/>
    <cellStyle name="40% - Accent1 2 2" xfId="20"/>
    <cellStyle name="40% - Accent1 3" xfId="21"/>
    <cellStyle name="40% - Accent2 2" xfId="22"/>
    <cellStyle name="40% - Accent2 2 2" xfId="23"/>
    <cellStyle name="40% - Accent2 3" xfId="24"/>
    <cellStyle name="40% - Accent3 2" xfId="25"/>
    <cellStyle name="40% - Accent3 2 2" xfId="26"/>
    <cellStyle name="40% - Accent3 3" xfId="27"/>
    <cellStyle name="40% - Accent4 2" xfId="28"/>
    <cellStyle name="40% - Accent4 2 2" xfId="29"/>
    <cellStyle name="40% - Accent4 3" xfId="30"/>
    <cellStyle name="40% - Accent5 2" xfId="31"/>
    <cellStyle name="40% - Accent5 2 2" xfId="32"/>
    <cellStyle name="40% - Accent5 3" xfId="33"/>
    <cellStyle name="40% - Accent6 2" xfId="34"/>
    <cellStyle name="40% - Accent6 2 2" xfId="35"/>
    <cellStyle name="40% - Accent6 3" xfId="36"/>
    <cellStyle name="60% - Accent1 2" xfId="37"/>
    <cellStyle name="60% - Accent1 2 2" xfId="38"/>
    <cellStyle name="60% - Accent1 3" xfId="39"/>
    <cellStyle name="60% - Accent2 2" xfId="40"/>
    <cellStyle name="60% - Accent2 2 2" xfId="41"/>
    <cellStyle name="60% - Accent2 3" xfId="42"/>
    <cellStyle name="60% - Accent3 2" xfId="43"/>
    <cellStyle name="60% - Accent3 2 2" xfId="44"/>
    <cellStyle name="60% - Accent3 3" xfId="45"/>
    <cellStyle name="60% - Accent4 2" xfId="46"/>
    <cellStyle name="60% - Accent4 2 2" xfId="47"/>
    <cellStyle name="60% - Accent4 3" xfId="48"/>
    <cellStyle name="60% - Accent5 2" xfId="49"/>
    <cellStyle name="60% - Accent5 2 2" xfId="50"/>
    <cellStyle name="60% - Accent5 3" xfId="51"/>
    <cellStyle name="60% - Accent6 2" xfId="52"/>
    <cellStyle name="60% - Accent6 2 2" xfId="53"/>
    <cellStyle name="60% - Accent6 3" xfId="54"/>
    <cellStyle name="Accent1 2" xfId="55"/>
    <cellStyle name="Accent1 2 2" xfId="56"/>
    <cellStyle name="Accent1 3" xfId="57"/>
    <cellStyle name="Accent2 2" xfId="58"/>
    <cellStyle name="Accent2 2 2" xfId="59"/>
    <cellStyle name="Accent2 3" xfId="60"/>
    <cellStyle name="Accent3 2" xfId="61"/>
    <cellStyle name="Accent3 2 2" xfId="62"/>
    <cellStyle name="Accent3 3" xfId="63"/>
    <cellStyle name="Accent4 2" xfId="64"/>
    <cellStyle name="Accent4 2 2" xfId="65"/>
    <cellStyle name="Accent4 3" xfId="66"/>
    <cellStyle name="Accent5 2" xfId="67"/>
    <cellStyle name="Accent5 2 2" xfId="68"/>
    <cellStyle name="Accent5 3" xfId="69"/>
    <cellStyle name="Accent6 2" xfId="70"/>
    <cellStyle name="Accent6 2 2" xfId="71"/>
    <cellStyle name="Accent6 3" xfId="72"/>
    <cellStyle name="Bad 2" xfId="73"/>
    <cellStyle name="Bad 2 2" xfId="74"/>
    <cellStyle name="Bad 3" xfId="75"/>
    <cellStyle name="Calculation 2" xfId="76"/>
    <cellStyle name="Calculation 2 2" xfId="77"/>
    <cellStyle name="Calculation 3" xfId="78"/>
    <cellStyle name="Check Cell 2" xfId="79"/>
    <cellStyle name="Check Cell 2 2" xfId="80"/>
    <cellStyle name="Check Cell 3" xfId="81"/>
    <cellStyle name="Comma 2" xfId="82"/>
    <cellStyle name="Comma 2 2" xfId="83"/>
    <cellStyle name="Comma 2 2 2" xfId="263"/>
    <cellStyle name="Comma 3" xfId="84"/>
    <cellStyle name="Currency 2" xfId="85"/>
    <cellStyle name="Currency 2 2" xfId="86"/>
    <cellStyle name="Currency 2 2 2" xfId="87"/>
    <cellStyle name="Currency 2 3" xfId="88"/>
    <cellStyle name="Currency 2 4" xfId="89"/>
    <cellStyle name="Currency 2 5" xfId="90"/>
    <cellStyle name="Currency 2 6" xfId="91"/>
    <cellStyle name="Currency 2 6 2" xfId="92"/>
    <cellStyle name="Currency 3" xfId="93"/>
    <cellStyle name="Currency 3 2" xfId="94"/>
    <cellStyle name="Currency 4" xfId="95"/>
    <cellStyle name="Currency 5" xfId="96"/>
    <cellStyle name="Currency 5 2" xfId="97"/>
    <cellStyle name="Currency 5 2 2" xfId="98"/>
    <cellStyle name="Currency 5 3" xfId="99"/>
    <cellStyle name="Currency 5 4" xfId="100"/>
    <cellStyle name="Explanatory Text 2" xfId="101"/>
    <cellStyle name="Explanatory Text 2 2" xfId="102"/>
    <cellStyle name="Explanatory Text 3" xfId="103"/>
    <cellStyle name="Explanatory Text 3 2" xfId="104"/>
    <cellStyle name="Good 2" xfId="105"/>
    <cellStyle name="Good 2 2" xfId="106"/>
    <cellStyle name="Good 3" xfId="107"/>
    <cellStyle name="Heading 1 2" xfId="108"/>
    <cellStyle name="Heading 1 2 2" xfId="109"/>
    <cellStyle name="Heading 1 3" xfId="110"/>
    <cellStyle name="Heading 2 2" xfId="111"/>
    <cellStyle name="Heading 2 2 2" xfId="112"/>
    <cellStyle name="Heading 2 3" xfId="113"/>
    <cellStyle name="Heading 3 2" xfId="114"/>
    <cellStyle name="Heading 3 2 2" xfId="115"/>
    <cellStyle name="Heading 3 3" xfId="116"/>
    <cellStyle name="Heading 4 2" xfId="117"/>
    <cellStyle name="Heading 4 2 2" xfId="118"/>
    <cellStyle name="Heading 4 3" xfId="119"/>
    <cellStyle name="Hyperlink" xfId="120" builtinId="8"/>
    <cellStyle name="Hyperlink 2" xfId="121"/>
    <cellStyle name="Hyperlink 3" xfId="122"/>
    <cellStyle name="Hyperlink 4" xfId="123"/>
    <cellStyle name="Input 2" xfId="124"/>
    <cellStyle name="Input 2 2" xfId="125"/>
    <cellStyle name="Input 3" xfId="126"/>
    <cellStyle name="Linked Cell 2" xfId="127"/>
    <cellStyle name="Linked Cell 2 2" xfId="128"/>
    <cellStyle name="Linked Cell 3" xfId="129"/>
    <cellStyle name="Neutral 2" xfId="130"/>
    <cellStyle name="Neutral 2 2" xfId="131"/>
    <cellStyle name="Neutral 3" xfId="132"/>
    <cellStyle name="Normal" xfId="0" builtinId="0"/>
    <cellStyle name="Normal 10" xfId="133"/>
    <cellStyle name="Normal 10 2" xfId="134"/>
    <cellStyle name="Normal 10 2 2" xfId="135"/>
    <cellStyle name="Normal 10 3" xfId="136"/>
    <cellStyle name="Normal 10 4" xfId="137"/>
    <cellStyle name="Normal 11" xfId="138"/>
    <cellStyle name="Normal 11 2" xfId="139"/>
    <cellStyle name="Normal 12" xfId="140"/>
    <cellStyle name="Normal 12 2" xfId="141"/>
    <cellStyle name="Normal 12 2 2" xfId="264"/>
    <cellStyle name="Normal 12 3" xfId="142"/>
    <cellStyle name="Normal 13" xfId="262"/>
    <cellStyle name="Normal 14" xfId="261"/>
    <cellStyle name="Normal 15" xfId="143"/>
    <cellStyle name="Normal 2" xfId="144"/>
    <cellStyle name="Normal 2 2" xfId="145"/>
    <cellStyle name="Normal 2 2 2" xfId="146"/>
    <cellStyle name="Normal 2 2 2 2" xfId="266"/>
    <cellStyle name="Normal 2 3" xfId="147"/>
    <cellStyle name="Normal 2 3 2" xfId="148"/>
    <cellStyle name="Normal 2 3 2 2" xfId="149"/>
    <cellStyle name="Normal 2 3 2 2 2" xfId="269"/>
    <cellStyle name="Normal 2 3 2 3" xfId="268"/>
    <cellStyle name="Normal 2 3 3" xfId="150"/>
    <cellStyle name="Normal 2 3 3 2" xfId="151"/>
    <cellStyle name="Normal 2 3 3 2 2" xfId="271"/>
    <cellStyle name="Normal 2 3 3 3" xfId="270"/>
    <cellStyle name="Normal 2 3 4" xfId="152"/>
    <cellStyle name="Normal 2 3 4 2" xfId="153"/>
    <cellStyle name="Normal 2 3 4 2 2" xfId="273"/>
    <cellStyle name="Normal 2 3 4 3" xfId="272"/>
    <cellStyle name="Normal 2 3 5" xfId="154"/>
    <cellStyle name="Normal 2 3 5 2" xfId="274"/>
    <cellStyle name="Normal 2 3 6" xfId="155"/>
    <cellStyle name="Normal 2 3 6 2" xfId="275"/>
    <cellStyle name="Normal 2 3 7" xfId="156"/>
    <cellStyle name="Normal 2 3 7 2" xfId="276"/>
    <cellStyle name="Normal 2 3 8" xfId="267"/>
    <cellStyle name="Normal 2 4" xfId="157"/>
    <cellStyle name="Normal 2 4 2" xfId="158"/>
    <cellStyle name="Normal 2 4 2 2" xfId="159"/>
    <cellStyle name="Normal 2 4 3" xfId="160"/>
    <cellStyle name="Normal 2 4 4" xfId="161"/>
    <cellStyle name="Normal 2 4 5" xfId="162"/>
    <cellStyle name="Normal 2 4 5 2" xfId="163"/>
    <cellStyle name="Normal 2 5" xfId="164"/>
    <cellStyle name="Normal 2 6" xfId="165"/>
    <cellStyle name="Normal 2 6 2" xfId="277"/>
    <cellStyle name="Normal 2 7" xfId="166"/>
    <cellStyle name="Normal 2 7 2" xfId="278"/>
    <cellStyle name="Normal 2 8" xfId="265"/>
    <cellStyle name="Normal 3" xfId="167"/>
    <cellStyle name="Normal 3 2" xfId="168"/>
    <cellStyle name="Normal 3 2 2" xfId="169"/>
    <cellStyle name="Normal 3 2 3" xfId="170"/>
    <cellStyle name="Normal 3 2 3 2" xfId="279"/>
    <cellStyle name="Normal 3 3" xfId="171"/>
    <cellStyle name="Normal 3 4" xfId="172"/>
    <cellStyle name="Normal 3 4 2" xfId="280"/>
    <cellStyle name="Normal 4" xfId="173"/>
    <cellStyle name="Normal 4 2" xfId="174"/>
    <cellStyle name="Normal 4 2 2" xfId="175"/>
    <cellStyle name="Normal 4 2 3" xfId="176"/>
    <cellStyle name="Normal 4 2 3 2" xfId="283"/>
    <cellStyle name="Normal 4 2 4" xfId="282"/>
    <cellStyle name="Normal 4 3" xfId="177"/>
    <cellStyle name="Normal 4 3 2" xfId="178"/>
    <cellStyle name="Normal 4 3 2 2" xfId="179"/>
    <cellStyle name="Normal 4 3 2 2 2" xfId="286"/>
    <cellStyle name="Normal 4 3 2 3" xfId="285"/>
    <cellStyle name="Normal 4 3 3" xfId="180"/>
    <cellStyle name="Normal 4 3 3 2" xfId="181"/>
    <cellStyle name="Normal 4 3 3 2 2" xfId="288"/>
    <cellStyle name="Normal 4 3 3 3" xfId="287"/>
    <cellStyle name="Normal 4 3 4" xfId="182"/>
    <cellStyle name="Normal 4 3 4 2" xfId="289"/>
    <cellStyle name="Normal 4 3 5" xfId="183"/>
    <cellStyle name="Normal 4 3 5 2" xfId="290"/>
    <cellStyle name="Normal 4 3 6" xfId="184"/>
    <cellStyle name="Normal 4 3 6 2" xfId="291"/>
    <cellStyle name="Normal 4 3 7" xfId="284"/>
    <cellStyle name="Normal 4 4" xfId="185"/>
    <cellStyle name="Normal 4 5" xfId="186"/>
    <cellStyle name="Normal 4 5 2" xfId="292"/>
    <cellStyle name="Normal 4 6" xfId="187"/>
    <cellStyle name="Normal 4 6 2" xfId="293"/>
    <cellStyle name="Normal 4 7" xfId="188"/>
    <cellStyle name="Normal 4 7 2" xfId="294"/>
    <cellStyle name="Normal 4 8" xfId="281"/>
    <cellStyle name="Normal 5" xfId="189"/>
    <cellStyle name="Normal 5 10" xfId="190"/>
    <cellStyle name="Normal 5 10 2" xfId="296"/>
    <cellStyle name="Normal 5 11" xfId="295"/>
    <cellStyle name="Normal 5 2" xfId="191"/>
    <cellStyle name="Normal 5 2 2" xfId="192"/>
    <cellStyle name="Normal 5 2 2 2" xfId="298"/>
    <cellStyle name="Normal 5 2 3" xfId="193"/>
    <cellStyle name="Normal 5 2 4" xfId="297"/>
    <cellStyle name="Normal 5 3" xfId="194"/>
    <cellStyle name="Normal 5 3 2" xfId="195"/>
    <cellStyle name="Normal 5 3 2 2" xfId="300"/>
    <cellStyle name="Normal 5 3 3" xfId="299"/>
    <cellStyle name="Normal 5 4" xfId="196"/>
    <cellStyle name="Normal 5 4 2" xfId="197"/>
    <cellStyle name="Normal 5 4 2 2" xfId="302"/>
    <cellStyle name="Normal 5 4 3" xfId="301"/>
    <cellStyle name="Normal 5 5" xfId="198"/>
    <cellStyle name="Normal 5 5 2" xfId="199"/>
    <cellStyle name="Normal 5 5 2 2" xfId="304"/>
    <cellStyle name="Normal 5 5 3" xfId="303"/>
    <cellStyle name="Normal 5 6" xfId="200"/>
    <cellStyle name="Normal 5 6 2" xfId="305"/>
    <cellStyle name="Normal 5 7" xfId="201"/>
    <cellStyle name="Normal 5 7 2" xfId="306"/>
    <cellStyle name="Normal 5 8" xfId="202"/>
    <cellStyle name="Normal 5 8 2" xfId="307"/>
    <cellStyle name="Normal 5 9" xfId="203"/>
    <cellStyle name="Normal 6" xfId="204"/>
    <cellStyle name="Normal 6 2" xfId="205"/>
    <cellStyle name="Normal 6 2 2" xfId="308"/>
    <cellStyle name="Normal 7" xfId="206"/>
    <cellStyle name="Normal 7 2" xfId="207"/>
    <cellStyle name="Normal 7 2 2" xfId="208"/>
    <cellStyle name="Normal 7 3" xfId="209"/>
    <cellStyle name="Normal 7 4" xfId="210"/>
    <cellStyle name="Normal 7 5" xfId="211"/>
    <cellStyle name="Normal 7 5 2" xfId="212"/>
    <cellStyle name="Normal 8" xfId="213"/>
    <cellStyle name="Normal 8 2" xfId="214"/>
    <cellStyle name="Normal 8 2 2" xfId="215"/>
    <cellStyle name="Normal 8 2 2 2" xfId="216"/>
    <cellStyle name="Normal 8 2 2 2 2" xfId="217"/>
    <cellStyle name="Normal 8 2 2 3" xfId="218"/>
    <cellStyle name="Normal 8 2 3" xfId="219"/>
    <cellStyle name="Normal 8 2 3 2" xfId="220"/>
    <cellStyle name="Normal 8 2 4" xfId="221"/>
    <cellStyle name="Normal 8 3" xfId="222"/>
    <cellStyle name="Normal 8 3 2" xfId="223"/>
    <cellStyle name="Normal 8 3 2 2" xfId="224"/>
    <cellStyle name="Normal 8 3 3" xfId="225"/>
    <cellStyle name="Normal 8 4" xfId="226"/>
    <cellStyle name="Normal 8 4 2" xfId="227"/>
    <cellStyle name="Normal 8 5" xfId="228"/>
    <cellStyle name="Normal 9" xfId="229"/>
    <cellStyle name="Normal 9 2" xfId="230"/>
    <cellStyle name="Normal 9 2 2" xfId="231"/>
    <cellStyle name="Normal 9 2 2 2" xfId="311"/>
    <cellStyle name="Normal 9 2 3" xfId="310"/>
    <cellStyle name="Normal 9 3" xfId="232"/>
    <cellStyle name="Normal 9 3 2" xfId="233"/>
    <cellStyle name="Normal 9 3 2 2" xfId="313"/>
    <cellStyle name="Normal 9 3 3" xfId="312"/>
    <cellStyle name="Normal 9 4" xfId="234"/>
    <cellStyle name="Normal 9 4 2" xfId="314"/>
    <cellStyle name="Normal 9 5" xfId="235"/>
    <cellStyle name="Normal 9 5 2" xfId="315"/>
    <cellStyle name="Normal 9 6" xfId="236"/>
    <cellStyle name="Normal 9 6 2" xfId="316"/>
    <cellStyle name="Normal 9 7" xfId="309"/>
    <cellStyle name="Note 2" xfId="237"/>
    <cellStyle name="Note 2 2" xfId="238"/>
    <cellStyle name="Note 2 3" xfId="239"/>
    <cellStyle name="Note 3" xfId="240"/>
    <cellStyle name="Note 3 2" xfId="241"/>
    <cellStyle name="Note 4" xfId="242"/>
    <cellStyle name="Output 2" xfId="243"/>
    <cellStyle name="Output 2 2" xfId="244"/>
    <cellStyle name="Output 3" xfId="245"/>
    <cellStyle name="Percent 2" xfId="246"/>
    <cellStyle name="Percent 2 2" xfId="247"/>
    <cellStyle name="Percent 2 2 2" xfId="248"/>
    <cellStyle name="Percent 2 3" xfId="249"/>
    <cellStyle name="Percent 2 3 2" xfId="250"/>
    <cellStyle name="Percent 2 4" xfId="251"/>
    <cellStyle name="Percent 2 4 2" xfId="252"/>
    <cellStyle name="Percent 3" xfId="253"/>
    <cellStyle name="Percent 3 2" xfId="254"/>
    <cellStyle name="Percent 4" xfId="255"/>
    <cellStyle name="Percent 4 2" xfId="256"/>
    <cellStyle name="Percent 4 2 2" xfId="317"/>
    <cellStyle name="Percent 5" xfId="257"/>
    <cellStyle name="Title 2" xfId="258"/>
    <cellStyle name="Total 2" xfId="259"/>
    <cellStyle name="Warning Text 2" xfId="2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jpeg"/><Relationship Id="rId2" Type="http://schemas.openxmlformats.org/officeDocument/2006/relationships/hyperlink" Target="http://www.nisra.gov.uk/" TargetMode="External"/><Relationship Id="rId1" Type="http://schemas.openxmlformats.org/officeDocument/2006/relationships/image" Target="../media/image1.emf"/><Relationship Id="rId6" Type="http://schemas.openxmlformats.org/officeDocument/2006/relationships/hyperlink" Target="http://www.doeni.gov.uk/" TargetMode="External"/><Relationship Id="rId5" Type="http://schemas.openxmlformats.org/officeDocument/2006/relationships/image" Target="../media/image3.jpeg"/><Relationship Id="rId4" Type="http://schemas.openxmlformats.org/officeDocument/2006/relationships/hyperlink" Target="http://www.doeni.gov.uk/niea"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4048125</xdr:colOff>
      <xdr:row>15</xdr:row>
      <xdr:rowOff>0</xdr:rowOff>
    </xdr:from>
    <xdr:to>
      <xdr:col>1</xdr:col>
      <xdr:colOff>4048125</xdr:colOff>
      <xdr:row>18</xdr:row>
      <xdr:rowOff>114300</xdr:rowOff>
    </xdr:to>
    <xdr:pic>
      <xdr:nvPicPr>
        <xdr:cNvPr id="57405" name="Picture 1" descr="NIEA 2011 FULL COLOUR.eps"/>
        <xdr:cNvPicPr>
          <a:picLocks noChangeAspect="1"/>
        </xdr:cNvPicPr>
      </xdr:nvPicPr>
      <xdr:blipFill>
        <a:blip xmlns:r="http://schemas.openxmlformats.org/officeDocument/2006/relationships" r:embed="rId1"/>
        <a:srcRect/>
        <a:stretch>
          <a:fillRect/>
        </a:stretch>
      </xdr:blipFill>
      <xdr:spPr bwMode="auto">
        <a:xfrm>
          <a:off x="4238625" y="4733925"/>
          <a:ext cx="0" cy="600075"/>
        </a:xfrm>
        <a:prstGeom prst="rect">
          <a:avLst/>
        </a:prstGeom>
        <a:noFill/>
        <a:ln w="9525">
          <a:noFill/>
          <a:miter lim="800000"/>
          <a:headEnd/>
          <a:tailEnd/>
        </a:ln>
      </xdr:spPr>
    </xdr:pic>
    <xdr:clientData/>
  </xdr:twoCellAnchor>
  <xdr:twoCellAnchor>
    <xdr:from>
      <xdr:col>1</xdr:col>
      <xdr:colOff>38100</xdr:colOff>
      <xdr:row>15</xdr:row>
      <xdr:rowOff>152400</xdr:rowOff>
    </xdr:from>
    <xdr:to>
      <xdr:col>1</xdr:col>
      <xdr:colOff>1857375</xdr:colOff>
      <xdr:row>20</xdr:row>
      <xdr:rowOff>85725</xdr:rowOff>
    </xdr:to>
    <xdr:pic>
      <xdr:nvPicPr>
        <xdr:cNvPr id="57406" name="NISRA-logo" descr="http://www.nisra.gov.uk/">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8600" y="4886325"/>
          <a:ext cx="1819275" cy="742950"/>
        </a:xfrm>
        <a:prstGeom prst="rect">
          <a:avLst/>
        </a:prstGeom>
        <a:noFill/>
        <a:ln w="9525">
          <a:noFill/>
          <a:miter lim="800000"/>
          <a:headEnd/>
          <a:tailEnd/>
        </a:ln>
      </xdr:spPr>
    </xdr:pic>
    <xdr:clientData/>
  </xdr:twoCellAnchor>
  <xdr:twoCellAnchor editAs="oneCell">
    <xdr:from>
      <xdr:col>1</xdr:col>
      <xdr:colOff>5038725</xdr:colOff>
      <xdr:row>16</xdr:row>
      <xdr:rowOff>95250</xdr:rowOff>
    </xdr:from>
    <xdr:to>
      <xdr:col>1</xdr:col>
      <xdr:colOff>7591425</xdr:colOff>
      <xdr:row>20</xdr:row>
      <xdr:rowOff>9525</xdr:rowOff>
    </xdr:to>
    <xdr:pic>
      <xdr:nvPicPr>
        <xdr:cNvPr id="57407" name="NIEA-logo" descr="http://www.doeni.gov.uk/niea">
          <a:hlinkClick xmlns:r="http://schemas.openxmlformats.org/officeDocument/2006/relationships" r:id="rId4"/>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5229225" y="4991100"/>
          <a:ext cx="2552700" cy="561975"/>
        </a:xfrm>
        <a:prstGeom prst="rect">
          <a:avLst/>
        </a:prstGeom>
        <a:noFill/>
        <a:ln w="9525">
          <a:noFill/>
          <a:miter lim="800000"/>
          <a:headEnd/>
          <a:tailEnd/>
        </a:ln>
      </xdr:spPr>
    </xdr:pic>
    <xdr:clientData/>
  </xdr:twoCellAnchor>
  <xdr:twoCellAnchor editAs="absolute">
    <xdr:from>
      <xdr:col>1</xdr:col>
      <xdr:colOff>2515127</xdr:colOff>
      <xdr:row>16</xdr:row>
      <xdr:rowOff>0</xdr:rowOff>
    </xdr:from>
    <xdr:to>
      <xdr:col>1</xdr:col>
      <xdr:colOff>4448702</xdr:colOff>
      <xdr:row>20</xdr:row>
      <xdr:rowOff>104775</xdr:rowOff>
    </xdr:to>
    <xdr:pic>
      <xdr:nvPicPr>
        <xdr:cNvPr id="6" name="DOE-Logo" descr="http://www.doeni.gov.uk/">
          <a:hlinkClick xmlns:r="http://schemas.openxmlformats.org/officeDocument/2006/relationships" r:id="rId6"/>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2705627" y="6096000"/>
          <a:ext cx="1933575" cy="73230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9</xdr:col>
      <xdr:colOff>371475</xdr:colOff>
      <xdr:row>25</xdr:row>
      <xdr:rowOff>0</xdr:rowOff>
    </xdr:to>
    <xdr:pic>
      <xdr:nvPicPr>
        <xdr:cNvPr id="59405" name="Print screenshot" descr="Screenshot of print window"/>
        <xdr:cNvPicPr>
          <a:picLocks noChangeAspect="1" noChangeArrowheads="1"/>
        </xdr:cNvPicPr>
      </xdr:nvPicPr>
      <xdr:blipFill>
        <a:blip xmlns:r="http://schemas.openxmlformats.org/officeDocument/2006/relationships" r:embed="rId1" cstate="print"/>
        <a:srcRect/>
        <a:stretch>
          <a:fillRect/>
        </a:stretch>
      </xdr:blipFill>
      <xdr:spPr bwMode="auto">
        <a:xfrm>
          <a:off x="1219200" y="1276350"/>
          <a:ext cx="4638675" cy="29146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398715</xdr:colOff>
      <xdr:row>50</xdr:row>
      <xdr:rowOff>31552</xdr:rowOff>
    </xdr:to>
    <xdr:pic>
      <xdr:nvPicPr>
        <xdr:cNvPr id="3" name="Map 1" descr="Waste annual report map 1 - LAC municipal waste recycling rate.png"/>
        <xdr:cNvPicPr>
          <a:picLocks noChangeAspect="1"/>
        </xdr:cNvPicPr>
      </xdr:nvPicPr>
      <xdr:blipFill>
        <a:blip xmlns:r="http://schemas.openxmlformats.org/officeDocument/2006/relationships" r:embed="rId1" cstate="print"/>
        <a:stretch>
          <a:fillRect/>
        </a:stretch>
      </xdr:blipFill>
      <xdr:spPr>
        <a:xfrm>
          <a:off x="0" y="313765"/>
          <a:ext cx="10685715" cy="7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398715</xdr:colOff>
      <xdr:row>50</xdr:row>
      <xdr:rowOff>31552</xdr:rowOff>
    </xdr:to>
    <xdr:pic>
      <xdr:nvPicPr>
        <xdr:cNvPr id="3" name="Map 2" descr="Waste annual report map 2 - household waste recycling rate.png"/>
        <xdr:cNvPicPr>
          <a:picLocks noChangeAspect="1"/>
        </xdr:cNvPicPr>
      </xdr:nvPicPr>
      <xdr:blipFill>
        <a:blip xmlns:r="http://schemas.openxmlformats.org/officeDocument/2006/relationships" r:embed="rId1" cstate="print"/>
        <a:stretch>
          <a:fillRect/>
        </a:stretch>
      </xdr:blipFill>
      <xdr:spPr>
        <a:xfrm>
          <a:off x="0" y="313765"/>
          <a:ext cx="10685715" cy="75619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398715</xdr:colOff>
      <xdr:row>50</xdr:row>
      <xdr:rowOff>31552</xdr:rowOff>
    </xdr:to>
    <xdr:pic>
      <xdr:nvPicPr>
        <xdr:cNvPr id="3" name="Map 3" descr="Waste annual report map 3 - household waste arisings per capita.png"/>
        <xdr:cNvPicPr>
          <a:picLocks noChangeAspect="1"/>
        </xdr:cNvPicPr>
      </xdr:nvPicPr>
      <xdr:blipFill>
        <a:blip xmlns:r="http://schemas.openxmlformats.org/officeDocument/2006/relationships" r:embed="rId1" cstate="print"/>
        <a:stretch>
          <a:fillRect/>
        </a:stretch>
      </xdr:blipFill>
      <xdr:spPr>
        <a:xfrm>
          <a:off x="0" y="313765"/>
          <a:ext cx="10685715" cy="75619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17</xdr:col>
      <xdr:colOff>398715</xdr:colOff>
      <xdr:row>50</xdr:row>
      <xdr:rowOff>31552</xdr:rowOff>
    </xdr:to>
    <xdr:pic>
      <xdr:nvPicPr>
        <xdr:cNvPr id="3" name="Map 4" descr="Waste annual report map 4 - BLACMW.png"/>
        <xdr:cNvPicPr>
          <a:picLocks noChangeAspect="1"/>
        </xdr:cNvPicPr>
      </xdr:nvPicPr>
      <xdr:blipFill>
        <a:blip xmlns:r="http://schemas.openxmlformats.org/officeDocument/2006/relationships" r:embed="rId1" cstate="print"/>
        <a:stretch>
          <a:fillRect/>
        </a:stretch>
      </xdr:blipFill>
      <xdr:spPr>
        <a:xfrm>
          <a:off x="0" y="313765"/>
          <a:ext cx="10685715" cy="75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oeni.gov.uk/topics/doe-statistics-and-research/environment-statistics" TargetMode="External"/><Relationship Id="rId1" Type="http://schemas.openxmlformats.org/officeDocument/2006/relationships/hyperlink" Target="https://www.doeni.gov.uk/sites/default/files/publications/doe/lac-municipal-waste-2014-15.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doeni.gov.uk/articles/northern-ireland-landfill-allowance-scheme-nilas"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wastedataflow.org/htm/datasets.aspx"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www.wastedataflow.org/htm/datasets.aspx"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wastedataflow.org/htm/datasets.aspx"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doeni.gov.uk/topics/doe-statistics-and-research/environment-statistics" TargetMode="External"/><Relationship Id="rId1" Type="http://schemas.openxmlformats.org/officeDocument/2006/relationships/hyperlink" Target="mailto:asb@doeni.gov.u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C15"/>
  <sheetViews>
    <sheetView showGridLines="0" tabSelected="1" zoomScale="85" zoomScaleNormal="85" workbookViewId="0"/>
  </sheetViews>
  <sheetFormatPr defaultRowHeight="12.75" x14ac:dyDescent="0.2"/>
  <cols>
    <col min="1" max="1" width="2.85546875" customWidth="1"/>
    <col min="2" max="2" width="114.28515625" customWidth="1"/>
  </cols>
  <sheetData>
    <row r="1" spans="2:3" ht="237" x14ac:dyDescent="0.75">
      <c r="B1" s="28" t="s">
        <v>127</v>
      </c>
    </row>
    <row r="2" spans="2:3" ht="15" customHeight="1" x14ac:dyDescent="0.4">
      <c r="B2" s="29"/>
    </row>
    <row r="3" spans="2:3" ht="30" x14ac:dyDescent="0.4">
      <c r="B3" s="30" t="s">
        <v>128</v>
      </c>
    </row>
    <row r="4" spans="2:3" ht="12" customHeight="1" x14ac:dyDescent="0.2">
      <c r="B4" s="18"/>
    </row>
    <row r="5" spans="2:3" s="176" customFormat="1" ht="15" x14ac:dyDescent="0.2">
      <c r="B5" s="201" t="s">
        <v>314</v>
      </c>
    </row>
    <row r="6" spans="2:3" s="176" customFormat="1" ht="15" customHeight="1" x14ac:dyDescent="0.2">
      <c r="B6" s="177"/>
    </row>
    <row r="7" spans="2:3" ht="15.75" x14ac:dyDescent="0.25">
      <c r="B7" s="201" t="s">
        <v>129</v>
      </c>
      <c r="C7" s="19"/>
    </row>
    <row r="8" spans="2:3" ht="15.75" x14ac:dyDescent="0.25">
      <c r="B8" s="202" t="s">
        <v>315</v>
      </c>
      <c r="C8" s="19"/>
    </row>
    <row r="9" spans="2:3" ht="15.75" x14ac:dyDescent="0.25">
      <c r="B9" s="200" t="s">
        <v>320</v>
      </c>
      <c r="C9" s="20"/>
    </row>
    <row r="10" spans="2:3" s="176" customFormat="1" ht="15.75" x14ac:dyDescent="0.25">
      <c r="B10" s="31"/>
      <c r="C10" s="20"/>
    </row>
    <row r="11" spans="2:3" s="176" customFormat="1" ht="15.75" x14ac:dyDescent="0.25">
      <c r="B11" s="201" t="s">
        <v>311</v>
      </c>
      <c r="C11" s="20"/>
    </row>
    <row r="12" spans="2:3" s="176" customFormat="1" ht="15.75" x14ac:dyDescent="0.25">
      <c r="B12" s="200" t="s">
        <v>321</v>
      </c>
      <c r="C12" s="20"/>
    </row>
    <row r="13" spans="2:3" s="176" customFormat="1" ht="15.75" x14ac:dyDescent="0.25">
      <c r="B13" s="31"/>
      <c r="C13" s="20"/>
    </row>
    <row r="14" spans="2:3" s="176" customFormat="1" ht="15.75" x14ac:dyDescent="0.25">
      <c r="B14" s="201" t="s">
        <v>312</v>
      </c>
      <c r="C14" s="20"/>
    </row>
    <row r="15" spans="2:3" s="176" customFormat="1" ht="15.75" x14ac:dyDescent="0.25">
      <c r="B15" s="201" t="s">
        <v>313</v>
      </c>
      <c r="C15" s="20"/>
    </row>
  </sheetData>
  <hyperlinks>
    <hyperlink ref="B9" r:id="rId1"/>
    <hyperlink ref="B12" r:id="rId2"/>
  </hyperlinks>
  <pageMargins left="0.7" right="0.7" top="0.75" bottom="0.75" header="0.3" footer="0.3"/>
  <pageSetup paperSize="9" scale="84" orientation="landscape" verticalDpi="12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44"/>
  <sheetViews>
    <sheetView showGridLines="0" zoomScale="85" zoomScaleNormal="85" workbookViewId="0"/>
  </sheetViews>
  <sheetFormatPr defaultRowHeight="12.75" x14ac:dyDescent="0.2"/>
  <cols>
    <col min="1" max="10" width="17.140625" customWidth="1"/>
  </cols>
  <sheetData>
    <row r="1" spans="1:10" s="23" customFormat="1" ht="12" customHeight="1" x14ac:dyDescent="0.2">
      <c r="A1" s="67" t="s">
        <v>240</v>
      </c>
      <c r="B1" s="50"/>
      <c r="C1" s="50"/>
      <c r="D1" s="50"/>
      <c r="E1" s="50"/>
      <c r="F1" s="50"/>
      <c r="G1" s="50"/>
      <c r="H1" s="43"/>
      <c r="I1" s="43"/>
      <c r="J1" s="24"/>
    </row>
    <row r="2" spans="1:10" s="23" customFormat="1" ht="12" customHeight="1" x14ac:dyDescent="0.2">
      <c r="A2" s="177" t="s">
        <v>282</v>
      </c>
      <c r="B2" s="50"/>
      <c r="C2" s="50"/>
      <c r="D2" s="50"/>
      <c r="E2" s="50"/>
      <c r="F2" s="50"/>
      <c r="G2" s="50"/>
      <c r="H2" s="43"/>
      <c r="I2" s="43"/>
      <c r="J2" s="24"/>
    </row>
    <row r="3" spans="1:10" s="23" customFormat="1" ht="12" customHeight="1" x14ac:dyDescent="0.2">
      <c r="A3" s="24"/>
      <c r="B3" s="24"/>
      <c r="C3" s="24"/>
      <c r="D3" s="45"/>
      <c r="E3" s="45"/>
      <c r="F3" s="45"/>
      <c r="G3" s="45"/>
      <c r="H3" s="24"/>
      <c r="I3" s="24"/>
      <c r="J3" s="45" t="s">
        <v>175</v>
      </c>
    </row>
    <row r="4" spans="1:10" s="23" customFormat="1" ht="12" customHeight="1" x14ac:dyDescent="0.2">
      <c r="A4" s="24"/>
      <c r="B4" s="24"/>
      <c r="C4" s="24"/>
      <c r="D4" s="45"/>
      <c r="E4" s="45"/>
      <c r="F4" s="45"/>
      <c r="G4" s="45"/>
      <c r="H4" s="24"/>
      <c r="I4" s="24"/>
      <c r="J4" s="45" t="s">
        <v>185</v>
      </c>
    </row>
    <row r="5" spans="1:10" s="23" customFormat="1" ht="75" customHeight="1" x14ac:dyDescent="0.2">
      <c r="A5" s="81" t="s">
        <v>153</v>
      </c>
      <c r="B5" s="82" t="s">
        <v>64</v>
      </c>
      <c r="C5" s="82" t="s">
        <v>65</v>
      </c>
      <c r="D5" s="82" t="s">
        <v>66</v>
      </c>
      <c r="E5" s="82" t="s">
        <v>67</v>
      </c>
      <c r="F5" s="82" t="s">
        <v>68</v>
      </c>
      <c r="G5" s="82" t="s">
        <v>69</v>
      </c>
      <c r="H5" s="82" t="s">
        <v>70</v>
      </c>
      <c r="I5" s="82" t="s">
        <v>71</v>
      </c>
      <c r="J5" s="82" t="s">
        <v>159</v>
      </c>
    </row>
    <row r="6" spans="1:10" s="23" customFormat="1" x14ac:dyDescent="0.2">
      <c r="A6" s="77" t="s">
        <v>0</v>
      </c>
      <c r="B6" s="77"/>
      <c r="C6" s="77"/>
      <c r="D6" s="77"/>
      <c r="E6" s="77"/>
      <c r="F6" s="77"/>
      <c r="G6" s="77"/>
      <c r="H6" s="77"/>
      <c r="I6" s="77"/>
      <c r="J6" s="77"/>
    </row>
    <row r="7" spans="1:10" s="23" customFormat="1" x14ac:dyDescent="0.2">
      <c r="A7" s="78" t="s">
        <v>109</v>
      </c>
      <c r="B7" s="89">
        <v>52.767540813844285</v>
      </c>
      <c r="C7" s="89">
        <v>52.861649736957752</v>
      </c>
      <c r="D7" s="89">
        <v>50.426651168974892</v>
      </c>
      <c r="E7" s="89">
        <v>48.219860045866589</v>
      </c>
      <c r="F7" s="89">
        <v>50.245311308695442</v>
      </c>
      <c r="G7" s="89">
        <v>45.476274384975667</v>
      </c>
      <c r="H7" s="89">
        <v>44.106928084033925</v>
      </c>
      <c r="I7" s="89">
        <v>34.873547505126453</v>
      </c>
      <c r="J7" s="89">
        <f>Table4!J7</f>
        <v>32.690539275744733</v>
      </c>
    </row>
    <row r="8" spans="1:10" s="23" customFormat="1" x14ac:dyDescent="0.2">
      <c r="A8" s="77" t="s">
        <v>1</v>
      </c>
      <c r="B8" s="90">
        <v>75.49360014792596</v>
      </c>
      <c r="C8" s="90">
        <v>73.730104648332912</v>
      </c>
      <c r="D8" s="90">
        <v>68.238245598858086</v>
      </c>
      <c r="E8" s="90">
        <v>62.694277833720065</v>
      </c>
      <c r="F8" s="90">
        <v>61.829872406094857</v>
      </c>
      <c r="G8" s="90">
        <v>61.458921686251827</v>
      </c>
      <c r="H8" s="90">
        <v>62.051385322794474</v>
      </c>
      <c r="I8" s="90">
        <v>61.700548339743101</v>
      </c>
      <c r="J8" s="90">
        <f>Table4!J8</f>
        <v>60.566857742869431</v>
      </c>
    </row>
    <row r="9" spans="1:10" s="23" customFormat="1" x14ac:dyDescent="0.2">
      <c r="A9" s="78" t="s">
        <v>2</v>
      </c>
      <c r="B9" s="89">
        <v>73.522926229219252</v>
      </c>
      <c r="C9" s="89">
        <v>76.100450307217912</v>
      </c>
      <c r="D9" s="89">
        <v>64.645227739124209</v>
      </c>
      <c r="E9" s="89">
        <v>65.830806922261502</v>
      </c>
      <c r="F9" s="89">
        <v>66.81160921552501</v>
      </c>
      <c r="G9" s="89">
        <v>61.683664018425389</v>
      </c>
      <c r="H9" s="89">
        <v>55.10008099581642</v>
      </c>
      <c r="I9" s="89">
        <v>47.538736462639044</v>
      </c>
      <c r="J9" s="89">
        <f>Table4!J9</f>
        <v>46.501777304195066</v>
      </c>
    </row>
    <row r="10" spans="1:10" s="23" customFormat="1" x14ac:dyDescent="0.2">
      <c r="A10" s="77" t="s">
        <v>3</v>
      </c>
      <c r="B10" s="90">
        <v>83.077897479102063</v>
      </c>
      <c r="C10" s="90">
        <v>79.333378067601615</v>
      </c>
      <c r="D10" s="90">
        <v>77.997134616234234</v>
      </c>
      <c r="E10" s="90">
        <v>77.59876634240355</v>
      </c>
      <c r="F10" s="90">
        <v>74.154143382937349</v>
      </c>
      <c r="G10" s="90">
        <v>70.869081763801447</v>
      </c>
      <c r="H10" s="90">
        <v>57.439514102251302</v>
      </c>
      <c r="I10" s="90">
        <v>42.809242655422494</v>
      </c>
      <c r="J10" s="90">
        <f>Table4!J10</f>
        <v>37.88223926096331</v>
      </c>
    </row>
    <row r="11" spans="1:10" s="23" customFormat="1" x14ac:dyDescent="0.2">
      <c r="A11" s="78" t="s">
        <v>10</v>
      </c>
      <c r="B11" s="89">
        <v>80.509838872110151</v>
      </c>
      <c r="C11" s="89">
        <v>70.670956386800441</v>
      </c>
      <c r="D11" s="89">
        <v>71.634545189881564</v>
      </c>
      <c r="E11" s="89">
        <v>69.103655662798388</v>
      </c>
      <c r="F11" s="89">
        <v>58.662619926749599</v>
      </c>
      <c r="G11" s="89">
        <v>53.945106789214833</v>
      </c>
      <c r="H11" s="89">
        <v>58.488304426686675</v>
      </c>
      <c r="I11" s="89">
        <v>58.387288316361662</v>
      </c>
      <c r="J11" s="89">
        <f>Table4!J11</f>
        <v>55.282208123813213</v>
      </c>
    </row>
    <row r="12" spans="1:10" s="23" customFormat="1" x14ac:dyDescent="0.2">
      <c r="A12" s="77" t="s">
        <v>4</v>
      </c>
      <c r="B12" s="90">
        <v>64.202431195520248</v>
      </c>
      <c r="C12" s="90">
        <v>62.152191381717458</v>
      </c>
      <c r="D12" s="90">
        <v>61.890436353011374</v>
      </c>
      <c r="E12" s="90">
        <v>61.490332594513383</v>
      </c>
      <c r="F12" s="90">
        <v>57.719338577528951</v>
      </c>
      <c r="G12" s="90">
        <v>56.341129974429926</v>
      </c>
      <c r="H12" s="90">
        <v>57.518189112463638</v>
      </c>
      <c r="I12" s="90">
        <v>56.190049821371666</v>
      </c>
      <c r="J12" s="90">
        <f>Table4!J12</f>
        <v>55.978604587504911</v>
      </c>
    </row>
    <row r="13" spans="1:10" s="23" customFormat="1" x14ac:dyDescent="0.2">
      <c r="A13" s="78" t="s">
        <v>5</v>
      </c>
      <c r="B13" s="89">
        <v>72.157104571931541</v>
      </c>
      <c r="C13" s="89">
        <v>74.005313190114038</v>
      </c>
      <c r="D13" s="89">
        <v>82.752628667423608</v>
      </c>
      <c r="E13" s="89">
        <v>71.577168286350073</v>
      </c>
      <c r="F13" s="89">
        <v>70.414926668301092</v>
      </c>
      <c r="G13" s="89">
        <v>68.680923876093701</v>
      </c>
      <c r="H13" s="89">
        <v>65.66016311594359</v>
      </c>
      <c r="I13" s="89">
        <v>67.51513096925639</v>
      </c>
      <c r="J13" s="89">
        <f>Table4!J13</f>
        <v>59.952234784998488</v>
      </c>
    </row>
    <row r="14" spans="1:10" s="23" customFormat="1" x14ac:dyDescent="0.2">
      <c r="A14" s="77" t="s">
        <v>6</v>
      </c>
      <c r="B14" s="90">
        <v>71.612167120720173</v>
      </c>
      <c r="C14" s="90">
        <v>67.880746333427808</v>
      </c>
      <c r="D14" s="90">
        <v>65.896748695881101</v>
      </c>
      <c r="E14" s="90">
        <v>64.587588532100526</v>
      </c>
      <c r="F14" s="90">
        <v>61.106412762526332</v>
      </c>
      <c r="G14" s="90">
        <v>42.86713801015906</v>
      </c>
      <c r="H14" s="90">
        <v>40.917643428124713</v>
      </c>
      <c r="I14" s="90">
        <v>47.263274959061093</v>
      </c>
      <c r="J14" s="90">
        <f>Table4!J14</f>
        <v>46.017701691700964</v>
      </c>
    </row>
    <row r="15" spans="1:10" s="23" customFormat="1" x14ac:dyDescent="0.2">
      <c r="A15" s="78" t="s">
        <v>7</v>
      </c>
      <c r="B15" s="89">
        <v>75.164130898562931</v>
      </c>
      <c r="C15" s="89">
        <v>68.42242101808985</v>
      </c>
      <c r="D15" s="89">
        <v>67.392084485111582</v>
      </c>
      <c r="E15" s="89">
        <v>63.397590399404649</v>
      </c>
      <c r="F15" s="89">
        <v>59.505244499802082</v>
      </c>
      <c r="G15" s="89">
        <v>58.805171113648896</v>
      </c>
      <c r="H15" s="89">
        <v>58.721380022709234</v>
      </c>
      <c r="I15" s="89">
        <v>52.479193512277561</v>
      </c>
      <c r="J15" s="89">
        <f>Table4!J15</f>
        <v>51.992936151763224</v>
      </c>
    </row>
    <row r="16" spans="1:10" s="23" customFormat="1" x14ac:dyDescent="0.2">
      <c r="A16" s="77" t="s">
        <v>8</v>
      </c>
      <c r="B16" s="90">
        <v>77.204176735649582</v>
      </c>
      <c r="C16" s="90">
        <v>73.099960512213002</v>
      </c>
      <c r="D16" s="90">
        <v>67.159831740016926</v>
      </c>
      <c r="E16" s="90">
        <v>65.145246550625018</v>
      </c>
      <c r="F16" s="90">
        <v>60.058525666702451</v>
      </c>
      <c r="G16" s="90">
        <v>56.818642274365601</v>
      </c>
      <c r="H16" s="90">
        <v>52.19253706458295</v>
      </c>
      <c r="I16" s="90">
        <v>47.728278800340405</v>
      </c>
      <c r="J16" s="90">
        <f>Table4!J16</f>
        <v>49.714239046991622</v>
      </c>
    </row>
    <row r="17" spans="1:10" s="23" customFormat="1" x14ac:dyDescent="0.2">
      <c r="A17" s="78" t="s">
        <v>9</v>
      </c>
      <c r="B17" s="89">
        <v>65.628434813424988</v>
      </c>
      <c r="C17" s="89">
        <v>61.608940138346298</v>
      </c>
      <c r="D17" s="89">
        <v>61.643635082822584</v>
      </c>
      <c r="E17" s="89">
        <v>60.096655443700371</v>
      </c>
      <c r="F17" s="89">
        <v>56.682513926984186</v>
      </c>
      <c r="G17" s="89">
        <v>55.005496558448989</v>
      </c>
      <c r="H17" s="89">
        <v>53.495002073904402</v>
      </c>
      <c r="I17" s="89">
        <v>51.521147985071408</v>
      </c>
      <c r="J17" s="89">
        <f>Table4!J17</f>
        <v>49.339381481143626</v>
      </c>
    </row>
    <row r="18" spans="1:10" s="23" customFormat="1" x14ac:dyDescent="0.2">
      <c r="A18" s="77" t="s">
        <v>11</v>
      </c>
      <c r="B18" s="90">
        <v>74.458560330508789</v>
      </c>
      <c r="C18" s="90">
        <v>71.216698590016676</v>
      </c>
      <c r="D18" s="90">
        <v>69.503336213698333</v>
      </c>
      <c r="E18" s="90">
        <v>67.146976600929932</v>
      </c>
      <c r="F18" s="90">
        <v>64.164043099348532</v>
      </c>
      <c r="G18" s="90">
        <v>60.860043427049462</v>
      </c>
      <c r="H18" s="90">
        <v>56.046415899708002</v>
      </c>
      <c r="I18" s="90">
        <v>49.737583912455094</v>
      </c>
      <c r="J18" s="90">
        <f>Table4!J18</f>
        <v>47.144884574846039</v>
      </c>
    </row>
    <row r="19" spans="1:10" s="23" customFormat="1" x14ac:dyDescent="0.2">
      <c r="A19" s="78" t="s">
        <v>12</v>
      </c>
      <c r="B19" s="89"/>
      <c r="C19" s="89"/>
      <c r="D19" s="89"/>
      <c r="E19" s="89"/>
      <c r="F19" s="89"/>
      <c r="G19" s="89"/>
      <c r="H19" s="89"/>
      <c r="I19" s="89"/>
      <c r="J19" s="89"/>
    </row>
    <row r="20" spans="1:10" s="23" customFormat="1" x14ac:dyDescent="0.2">
      <c r="A20" s="77" t="s">
        <v>13</v>
      </c>
      <c r="B20" s="90">
        <v>77.703984640979115</v>
      </c>
      <c r="C20" s="90">
        <v>76.036234056460984</v>
      </c>
      <c r="D20" s="90">
        <v>70.091698711915456</v>
      </c>
      <c r="E20" s="90">
        <v>65.285453663054739</v>
      </c>
      <c r="F20" s="90">
        <v>65.593641407351171</v>
      </c>
      <c r="G20" s="90">
        <v>63.426297304466814</v>
      </c>
      <c r="H20" s="90">
        <v>63.704610463339009</v>
      </c>
      <c r="I20" s="90">
        <v>61.416884095032536</v>
      </c>
      <c r="J20" s="90">
        <f>Table4!J20</f>
        <v>56.819856321127105</v>
      </c>
    </row>
    <row r="21" spans="1:10" s="23" customFormat="1" x14ac:dyDescent="0.2">
      <c r="A21" s="78" t="s">
        <v>14</v>
      </c>
      <c r="B21" s="89">
        <v>77.615180289051267</v>
      </c>
      <c r="C21" s="89">
        <v>74.07080408992401</v>
      </c>
      <c r="D21" s="89">
        <v>63.517905000386122</v>
      </c>
      <c r="E21" s="89">
        <v>66.653860480939287</v>
      </c>
      <c r="F21" s="89">
        <v>63.217049237951791</v>
      </c>
      <c r="G21" s="89">
        <v>57.157548209778106</v>
      </c>
      <c r="H21" s="89">
        <v>52.944995767175001</v>
      </c>
      <c r="I21" s="89">
        <v>47.936876640667123</v>
      </c>
      <c r="J21" s="89">
        <f>Table4!J21</f>
        <v>48.950560979452014</v>
      </c>
    </row>
    <row r="22" spans="1:10" s="23" customFormat="1" x14ac:dyDescent="0.2">
      <c r="A22" s="77" t="s">
        <v>15</v>
      </c>
      <c r="B22" s="90">
        <v>76.425775518994726</v>
      </c>
      <c r="C22" s="90">
        <v>71.712704533233918</v>
      </c>
      <c r="D22" s="90">
        <v>70.377491891069525</v>
      </c>
      <c r="E22" s="90">
        <v>70.365039256847851</v>
      </c>
      <c r="F22" s="90">
        <v>70.75559939777753</v>
      </c>
      <c r="G22" s="90">
        <v>69.959426455976981</v>
      </c>
      <c r="H22" s="90">
        <v>48.121780607541318</v>
      </c>
      <c r="I22" s="90">
        <v>39.361766437377838</v>
      </c>
      <c r="J22" s="90">
        <f>Table4!J22</f>
        <v>25.632527640047311</v>
      </c>
    </row>
    <row r="23" spans="1:10" s="23" customFormat="1" x14ac:dyDescent="0.2">
      <c r="A23" s="78" t="s">
        <v>16</v>
      </c>
      <c r="B23" s="89">
        <v>71.915529866084739</v>
      </c>
      <c r="C23" s="89">
        <v>63.826948176738433</v>
      </c>
      <c r="D23" s="89">
        <v>65.850646071236909</v>
      </c>
      <c r="E23" s="89">
        <v>61.693787252715111</v>
      </c>
      <c r="F23" s="89">
        <v>60.87599266656936</v>
      </c>
      <c r="G23" s="89">
        <v>57.48453521256382</v>
      </c>
      <c r="H23" s="89">
        <v>44.625928919348844</v>
      </c>
      <c r="I23" s="89">
        <v>47.311435964163387</v>
      </c>
      <c r="J23" s="89">
        <f>Table4!J23</f>
        <v>34.192153056071149</v>
      </c>
    </row>
    <row r="24" spans="1:10" s="23" customFormat="1" x14ac:dyDescent="0.2">
      <c r="A24" s="77" t="s">
        <v>17</v>
      </c>
      <c r="B24" s="90">
        <v>67.246477362984862</v>
      </c>
      <c r="C24" s="90">
        <v>63.900725678521702</v>
      </c>
      <c r="D24" s="90">
        <v>59.685276299876762</v>
      </c>
      <c r="E24" s="90">
        <v>49.76628064941346</v>
      </c>
      <c r="F24" s="90">
        <v>42.539272714957747</v>
      </c>
      <c r="G24" s="90">
        <v>27.915803336772168</v>
      </c>
      <c r="H24" s="90">
        <v>25.798809048443154</v>
      </c>
      <c r="I24" s="90">
        <v>28.087127353536093</v>
      </c>
      <c r="J24" s="90">
        <f>Table4!J24</f>
        <v>17.134801317117788</v>
      </c>
    </row>
    <row r="25" spans="1:10" s="23" customFormat="1" x14ac:dyDescent="0.2">
      <c r="A25" s="78" t="s">
        <v>18</v>
      </c>
      <c r="B25" s="89">
        <v>78.940134652817662</v>
      </c>
      <c r="C25" s="89">
        <v>71.020778616751116</v>
      </c>
      <c r="D25" s="89">
        <v>69.600622155665604</v>
      </c>
      <c r="E25" s="89">
        <v>67.362396869511443</v>
      </c>
      <c r="F25" s="89">
        <v>66.015391002396939</v>
      </c>
      <c r="G25" s="89">
        <v>59.478599364490584</v>
      </c>
      <c r="H25" s="89">
        <v>59.19981743490213</v>
      </c>
      <c r="I25" s="89">
        <v>41.362042951831199</v>
      </c>
      <c r="J25" s="89">
        <f>Table4!J25</f>
        <v>26.062865725855779</v>
      </c>
    </row>
    <row r="26" spans="1:10" s="23" customFormat="1" x14ac:dyDescent="0.2">
      <c r="A26" s="77" t="s">
        <v>19</v>
      </c>
      <c r="B26" s="90">
        <v>79.74719201781862</v>
      </c>
      <c r="C26" s="90">
        <v>78.975385447377619</v>
      </c>
      <c r="D26" s="90">
        <v>76.875899335249528</v>
      </c>
      <c r="E26" s="90">
        <v>75.842323850437069</v>
      </c>
      <c r="F26" s="90">
        <v>65.85012175872572</v>
      </c>
      <c r="G26" s="90">
        <v>63.246112725652836</v>
      </c>
      <c r="H26" s="90">
        <v>60.94531471405795</v>
      </c>
      <c r="I26" s="90">
        <v>62.327319138408946</v>
      </c>
      <c r="J26" s="90">
        <f>Table4!J26</f>
        <v>57.742222123798278</v>
      </c>
    </row>
    <row r="27" spans="1:10" s="23" customFormat="1" x14ac:dyDescent="0.2">
      <c r="A27" s="78" t="s">
        <v>20</v>
      </c>
      <c r="B27" s="89">
        <v>75.756928767484069</v>
      </c>
      <c r="C27" s="89">
        <v>71.532513578249436</v>
      </c>
      <c r="D27" s="89">
        <v>67.781022197959373</v>
      </c>
      <c r="E27" s="89">
        <v>65.984196040661786</v>
      </c>
      <c r="F27" s="89">
        <v>63.274845165208284</v>
      </c>
      <c r="G27" s="89">
        <v>58.519339286435425</v>
      </c>
      <c r="H27" s="89">
        <v>48.909893324353391</v>
      </c>
      <c r="I27" s="89">
        <v>44.699359067899046</v>
      </c>
      <c r="J27" s="89">
        <f>Table4!J27</f>
        <v>36.022381238349119</v>
      </c>
    </row>
    <row r="28" spans="1:10" s="23" customFormat="1" x14ac:dyDescent="0.2">
      <c r="A28" s="77" t="s">
        <v>21</v>
      </c>
      <c r="B28" s="90"/>
      <c r="C28" s="90"/>
      <c r="D28" s="90"/>
      <c r="E28" s="90"/>
      <c r="F28" s="90"/>
      <c r="G28" s="90"/>
      <c r="H28" s="90"/>
      <c r="I28" s="90"/>
      <c r="J28" s="90"/>
    </row>
    <row r="29" spans="1:10" s="23" customFormat="1" x14ac:dyDescent="0.2">
      <c r="A29" s="78" t="s">
        <v>22</v>
      </c>
      <c r="B29" s="89">
        <v>65.037332756405831</v>
      </c>
      <c r="C29" s="89">
        <v>61.45021459201336</v>
      </c>
      <c r="D29" s="89">
        <v>63.213011196196362</v>
      </c>
      <c r="E29" s="89">
        <v>61.085285860306556</v>
      </c>
      <c r="F29" s="89">
        <v>53.967158154903444</v>
      </c>
      <c r="G29" s="89">
        <v>49.306742572543122</v>
      </c>
      <c r="H29" s="89">
        <v>54.415987864144192</v>
      </c>
      <c r="I29" s="89">
        <v>41.576527281649525</v>
      </c>
      <c r="J29" s="89">
        <f>Table4!J29</f>
        <v>24.049919448807955</v>
      </c>
    </row>
    <row r="30" spans="1:10" s="23" customFormat="1" x14ac:dyDescent="0.2">
      <c r="A30" s="77" t="s">
        <v>23</v>
      </c>
      <c r="B30" s="90">
        <v>55.392074824818437</v>
      </c>
      <c r="C30" s="90">
        <v>53.318993775155185</v>
      </c>
      <c r="D30" s="90">
        <v>51.206244320242362</v>
      </c>
      <c r="E30" s="90">
        <v>48.403390045086638</v>
      </c>
      <c r="F30" s="90">
        <v>48.998790886368198</v>
      </c>
      <c r="G30" s="90">
        <v>45.155078101219445</v>
      </c>
      <c r="H30" s="90">
        <v>41.14606138532428</v>
      </c>
      <c r="I30" s="90">
        <v>30.127299629197164</v>
      </c>
      <c r="J30" s="90">
        <f>Table4!J30</f>
        <v>7.171527927614008</v>
      </c>
    </row>
    <row r="31" spans="1:10" s="23" customFormat="1" x14ac:dyDescent="0.2">
      <c r="A31" s="78" t="s">
        <v>24</v>
      </c>
      <c r="B31" s="89">
        <v>69.350899812122947</v>
      </c>
      <c r="C31" s="89">
        <v>65.544447929025395</v>
      </c>
      <c r="D31" s="89">
        <v>62.304187318084708</v>
      </c>
      <c r="E31" s="89">
        <v>60.741779207711183</v>
      </c>
      <c r="F31" s="89">
        <v>60.426492241613026</v>
      </c>
      <c r="G31" s="89">
        <v>58.298949420206419</v>
      </c>
      <c r="H31" s="89">
        <v>56.122787872545317</v>
      </c>
      <c r="I31" s="89">
        <v>51.905422925348731</v>
      </c>
      <c r="J31" s="89">
        <f>Table4!J31</f>
        <v>44.462717166829748</v>
      </c>
    </row>
    <row r="32" spans="1:10" s="23" customFormat="1" x14ac:dyDescent="0.2">
      <c r="A32" s="77" t="s">
        <v>25</v>
      </c>
      <c r="B32" s="90">
        <v>73.788002524612651</v>
      </c>
      <c r="C32" s="90">
        <v>70.994193092562156</v>
      </c>
      <c r="D32" s="90">
        <v>69.139799794882961</v>
      </c>
      <c r="E32" s="90">
        <v>64.665664778104301</v>
      </c>
      <c r="F32" s="90">
        <v>49.640801601213447</v>
      </c>
      <c r="G32" s="90">
        <v>29.252998222736665</v>
      </c>
      <c r="H32" s="90">
        <v>31.745966479120479</v>
      </c>
      <c r="I32" s="90">
        <v>36.713963454174248</v>
      </c>
      <c r="J32" s="90">
        <f>Table4!J32</f>
        <v>21.729743624849636</v>
      </c>
    </row>
    <row r="33" spans="1:10" s="23" customFormat="1" x14ac:dyDescent="0.2">
      <c r="A33" s="78" t="s">
        <v>26</v>
      </c>
      <c r="B33" s="89">
        <v>76.195796744436535</v>
      </c>
      <c r="C33" s="89">
        <v>71.79767452882497</v>
      </c>
      <c r="D33" s="89">
        <v>69.104203539851241</v>
      </c>
      <c r="E33" s="89">
        <v>68.390849421047065</v>
      </c>
      <c r="F33" s="89">
        <v>64.221821840228728</v>
      </c>
      <c r="G33" s="89">
        <v>57.468699334128054</v>
      </c>
      <c r="H33" s="89">
        <v>54.292250926882446</v>
      </c>
      <c r="I33" s="89">
        <v>51.863370777158984</v>
      </c>
      <c r="J33" s="89">
        <f>Table4!J33</f>
        <v>57.532830490489275</v>
      </c>
    </row>
    <row r="34" spans="1:10" s="23" customFormat="1" x14ac:dyDescent="0.2">
      <c r="A34" s="77" t="s">
        <v>27</v>
      </c>
      <c r="B34" s="90">
        <v>75.490571815457145</v>
      </c>
      <c r="C34" s="90">
        <v>74.639723324778643</v>
      </c>
      <c r="D34" s="90">
        <v>72.614499475581766</v>
      </c>
      <c r="E34" s="90">
        <v>68.391896927355347</v>
      </c>
      <c r="F34" s="90">
        <v>67.559772925711641</v>
      </c>
      <c r="G34" s="90">
        <v>62.433406221497584</v>
      </c>
      <c r="H34" s="90">
        <v>61.268989445982875</v>
      </c>
      <c r="I34" s="90">
        <v>59.406742224961882</v>
      </c>
      <c r="J34" s="90">
        <f>Table4!J34</f>
        <v>57.228841446105548</v>
      </c>
    </row>
    <row r="35" spans="1:10" s="23" customFormat="1" x14ac:dyDescent="0.2">
      <c r="A35" s="78" t="s">
        <v>28</v>
      </c>
      <c r="B35" s="89">
        <v>74.229786281144641</v>
      </c>
      <c r="C35" s="89">
        <v>74.007209967853569</v>
      </c>
      <c r="D35" s="89">
        <v>72.166941092239895</v>
      </c>
      <c r="E35" s="89">
        <v>71.244283565374985</v>
      </c>
      <c r="F35" s="89">
        <v>70.553839702597429</v>
      </c>
      <c r="G35" s="89">
        <v>66.772754856348641</v>
      </c>
      <c r="H35" s="89">
        <v>65.230738587393731</v>
      </c>
      <c r="I35" s="89">
        <v>63.766784907314403</v>
      </c>
      <c r="J35" s="89">
        <f>Table4!J35</f>
        <v>59.811000842722834</v>
      </c>
    </row>
    <row r="36" spans="1:10" s="23" customFormat="1" x14ac:dyDescent="0.2">
      <c r="A36" s="77" t="s">
        <v>29</v>
      </c>
      <c r="B36" s="90">
        <v>76.404788909513172</v>
      </c>
      <c r="C36" s="90">
        <v>67.502099072166914</v>
      </c>
      <c r="D36" s="90">
        <v>59.98040087567977</v>
      </c>
      <c r="E36" s="90">
        <v>61.717124666859405</v>
      </c>
      <c r="F36" s="90">
        <v>60.019196888538154</v>
      </c>
      <c r="G36" s="90">
        <v>55.776913773421398</v>
      </c>
      <c r="H36" s="90">
        <v>54.529198037584621</v>
      </c>
      <c r="I36" s="90">
        <v>54.043601036011907</v>
      </c>
      <c r="J36" s="90">
        <f>Table4!J36</f>
        <v>52.633267622735382</v>
      </c>
    </row>
    <row r="37" spans="1:10" s="23" customFormat="1" x14ac:dyDescent="0.2">
      <c r="A37" s="78" t="s">
        <v>30</v>
      </c>
      <c r="B37" s="89">
        <v>71.665764089981579</v>
      </c>
      <c r="C37" s="89">
        <v>68.71608159651251</v>
      </c>
      <c r="D37" s="89">
        <v>66.300860818960771</v>
      </c>
      <c r="E37" s="89">
        <v>64.113371206788926</v>
      </c>
      <c r="F37" s="89">
        <v>59.709805359641713</v>
      </c>
      <c r="G37" s="89">
        <v>52.116452900512002</v>
      </c>
      <c r="H37" s="89">
        <v>51.700602495770589</v>
      </c>
      <c r="I37" s="89">
        <v>48.841156959468194</v>
      </c>
      <c r="J37" s="89">
        <f>Table4!J37</f>
        <v>40.693730345970927</v>
      </c>
    </row>
    <row r="38" spans="1:10" s="23" customFormat="1" x14ac:dyDescent="0.2">
      <c r="A38" s="83" t="s">
        <v>31</v>
      </c>
      <c r="B38" s="187">
        <v>73.955313282872396</v>
      </c>
      <c r="C38" s="187">
        <v>70.608150112599375</v>
      </c>
      <c r="D38" s="187">
        <v>68.314362635564819</v>
      </c>
      <c r="E38" s="187">
        <v>66.103976135787221</v>
      </c>
      <c r="F38" s="187">
        <v>62.783823453666855</v>
      </c>
      <c r="G38" s="187">
        <v>58.080766935439037</v>
      </c>
      <c r="H38" s="187">
        <v>53.575531682836761</v>
      </c>
      <c r="I38" s="187">
        <v>48.570323631465293</v>
      </c>
      <c r="J38" s="187">
        <f>Table4!J38</f>
        <v>43.382893599011418</v>
      </c>
    </row>
    <row r="39" spans="1:10" s="23" customFormat="1" x14ac:dyDescent="0.2">
      <c r="A39" s="62"/>
      <c r="B39" s="24"/>
      <c r="C39" s="24"/>
      <c r="D39" s="24"/>
      <c r="E39" s="24"/>
      <c r="F39" s="24"/>
      <c r="G39" s="24"/>
      <c r="H39" s="24"/>
      <c r="I39" s="24"/>
      <c r="J39" s="24"/>
    </row>
    <row r="40" spans="1:10" s="23" customFormat="1" x14ac:dyDescent="0.2">
      <c r="A40" s="62" t="s">
        <v>32</v>
      </c>
      <c r="B40" s="24"/>
      <c r="C40" s="24"/>
      <c r="D40" s="24"/>
      <c r="E40" s="24"/>
      <c r="F40" s="24"/>
      <c r="G40" s="24"/>
      <c r="H40" s="24"/>
      <c r="I40" s="24"/>
      <c r="J40" s="24"/>
    </row>
    <row r="41" spans="1:10" x14ac:dyDescent="0.2">
      <c r="A41" s="24"/>
      <c r="B41" s="24"/>
      <c r="C41" s="24"/>
      <c r="D41" s="24"/>
      <c r="E41" s="24"/>
      <c r="F41" s="24"/>
      <c r="G41" s="24"/>
      <c r="H41" s="24"/>
      <c r="I41" s="24"/>
      <c r="J41" s="24"/>
    </row>
    <row r="42" spans="1:10" x14ac:dyDescent="0.2">
      <c r="A42" s="170" t="s">
        <v>251</v>
      </c>
      <c r="B42" s="24"/>
      <c r="C42" s="24"/>
      <c r="D42" s="24"/>
      <c r="E42" s="24"/>
      <c r="F42" s="24"/>
      <c r="G42" s="24"/>
      <c r="H42" s="24"/>
      <c r="I42" s="24"/>
      <c r="J42" s="24"/>
    </row>
    <row r="43" spans="1:10" x14ac:dyDescent="0.2">
      <c r="A43" s="24" t="s">
        <v>280</v>
      </c>
      <c r="B43" s="48"/>
      <c r="C43" s="12"/>
      <c r="D43" s="12"/>
      <c r="E43" s="12"/>
      <c r="F43" s="12"/>
      <c r="G43" s="12"/>
      <c r="H43" s="12"/>
      <c r="I43" s="12"/>
      <c r="J43" s="12"/>
    </row>
    <row r="44" spans="1:10" x14ac:dyDescent="0.2">
      <c r="A44" s="12"/>
      <c r="B44" s="12"/>
      <c r="C44" s="12"/>
      <c r="D44" s="12"/>
      <c r="E44" s="12"/>
      <c r="F44" s="12"/>
      <c r="G44" s="12"/>
      <c r="H44" s="12"/>
      <c r="I44" s="12"/>
      <c r="J44" s="12"/>
    </row>
  </sheetData>
  <pageMargins left="0.7" right="0.7" top="0.75" bottom="0.75" header="0.3" footer="0.3"/>
  <pageSetup paperSize="9" scale="78" orientation="landscape"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2"/>
  <sheetViews>
    <sheetView showGridLines="0" zoomScale="85" zoomScaleNormal="85" workbookViewId="0"/>
  </sheetViews>
  <sheetFormatPr defaultRowHeight="12.75" x14ac:dyDescent="0.2"/>
  <sheetData>
    <row r="1" spans="1:1" x14ac:dyDescent="0.2">
      <c r="A1" s="4" t="s">
        <v>186</v>
      </c>
    </row>
    <row r="2" spans="1:1" x14ac:dyDescent="0.2">
      <c r="A2" s="18" t="s">
        <v>172</v>
      </c>
    </row>
  </sheetData>
  <phoneticPr fontId="5" type="noConversion"/>
  <pageMargins left="0.7" right="0.7" top="0.75" bottom="0.75" header="0.3" footer="0.3"/>
  <pageSetup paperSize="9" scale="81" orientation="landscape"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45"/>
  <sheetViews>
    <sheetView showGridLines="0" zoomScale="85" zoomScaleNormal="85" workbookViewId="0"/>
  </sheetViews>
  <sheetFormatPr defaultRowHeight="12.75" x14ac:dyDescent="0.2"/>
  <cols>
    <col min="1" max="1" width="17.140625" customWidth="1"/>
    <col min="2" max="12" width="14.28515625" customWidth="1"/>
  </cols>
  <sheetData>
    <row r="1" spans="1:12" x14ac:dyDescent="0.2">
      <c r="A1" s="44" t="s">
        <v>188</v>
      </c>
      <c r="B1" s="24"/>
      <c r="C1" s="24"/>
      <c r="D1" s="24"/>
      <c r="E1" s="24"/>
      <c r="F1" s="24"/>
      <c r="G1" s="24"/>
      <c r="H1" s="24"/>
      <c r="I1" s="24"/>
      <c r="J1" s="24"/>
      <c r="K1" s="24"/>
      <c r="L1" s="24"/>
    </row>
    <row r="2" spans="1:12" x14ac:dyDescent="0.2">
      <c r="A2" s="62" t="s">
        <v>172</v>
      </c>
      <c r="B2" s="24"/>
      <c r="C2" s="24"/>
      <c r="D2" s="24"/>
      <c r="E2" s="24"/>
      <c r="F2" s="24"/>
      <c r="G2" s="24"/>
      <c r="H2" s="24"/>
      <c r="I2" s="24"/>
      <c r="J2" s="24"/>
      <c r="K2" s="24"/>
      <c r="L2" s="24"/>
    </row>
    <row r="3" spans="1:12" x14ac:dyDescent="0.2">
      <c r="A3" s="24"/>
      <c r="B3" s="24"/>
      <c r="C3" s="24"/>
      <c r="D3" s="24"/>
      <c r="E3" s="24"/>
      <c r="F3" s="24"/>
      <c r="G3" s="24"/>
      <c r="H3" s="24"/>
      <c r="I3" s="24"/>
      <c r="J3" s="24"/>
      <c r="K3" s="24"/>
      <c r="L3" s="45" t="s">
        <v>100</v>
      </c>
    </row>
    <row r="4" spans="1:12" x14ac:dyDescent="0.2">
      <c r="A4" s="24"/>
      <c r="B4" s="24"/>
      <c r="C4" s="24"/>
      <c r="D4" s="24"/>
      <c r="E4" s="24"/>
      <c r="F4" s="24"/>
      <c r="G4" s="24"/>
      <c r="H4" s="24"/>
      <c r="I4" s="24"/>
      <c r="J4" s="24"/>
      <c r="K4" s="24"/>
      <c r="L4" s="45"/>
    </row>
    <row r="5" spans="1:12" ht="75" customHeight="1" x14ac:dyDescent="0.2">
      <c r="A5" s="81" t="s">
        <v>153</v>
      </c>
      <c r="B5" s="82" t="s">
        <v>34</v>
      </c>
      <c r="C5" s="82" t="s">
        <v>52</v>
      </c>
      <c r="D5" s="82" t="s">
        <v>73</v>
      </c>
      <c r="E5" s="82" t="s">
        <v>74</v>
      </c>
      <c r="F5" s="82" t="s">
        <v>75</v>
      </c>
      <c r="G5" s="82" t="s">
        <v>58</v>
      </c>
      <c r="H5" s="82" t="s">
        <v>59</v>
      </c>
      <c r="I5" s="82" t="s">
        <v>50</v>
      </c>
      <c r="J5" s="82" t="s">
        <v>51</v>
      </c>
      <c r="K5" s="82" t="s">
        <v>36</v>
      </c>
      <c r="L5" s="82" t="s">
        <v>76</v>
      </c>
    </row>
    <row r="6" spans="1:12" x14ac:dyDescent="0.2">
      <c r="A6" s="80" t="s">
        <v>0</v>
      </c>
      <c r="B6" s="80"/>
      <c r="C6" s="80"/>
      <c r="D6" s="80"/>
      <c r="E6" s="80"/>
      <c r="F6" s="80"/>
      <c r="G6" s="80"/>
      <c r="H6" s="80"/>
      <c r="I6" s="80"/>
      <c r="J6" s="80"/>
      <c r="K6" s="80"/>
      <c r="L6" s="80"/>
    </row>
    <row r="7" spans="1:12" x14ac:dyDescent="0.2">
      <c r="A7" s="79" t="s">
        <v>109</v>
      </c>
      <c r="B7" s="86">
        <v>0</v>
      </c>
      <c r="C7" s="86">
        <v>109.3</v>
      </c>
      <c r="D7" s="86">
        <v>1837.3000000000002</v>
      </c>
      <c r="E7" s="86">
        <v>188.5</v>
      </c>
      <c r="F7" s="86">
        <v>4097.3999999999996</v>
      </c>
      <c r="G7" s="86">
        <v>0</v>
      </c>
      <c r="H7" s="86">
        <v>0</v>
      </c>
      <c r="I7" s="86">
        <v>0</v>
      </c>
      <c r="J7" s="86">
        <v>0</v>
      </c>
      <c r="K7" s="86">
        <v>0</v>
      </c>
      <c r="L7" s="79">
        <f>SUM(B7:K7)</f>
        <v>6232.5</v>
      </c>
    </row>
    <row r="8" spans="1:12" x14ac:dyDescent="0.2">
      <c r="A8" s="80" t="s">
        <v>1</v>
      </c>
      <c r="B8" s="87">
        <v>0</v>
      </c>
      <c r="C8" s="87">
        <v>180</v>
      </c>
      <c r="D8" s="87">
        <v>3019</v>
      </c>
      <c r="E8" s="87">
        <v>310</v>
      </c>
      <c r="F8" s="87">
        <v>5745</v>
      </c>
      <c r="G8" s="87">
        <v>0</v>
      </c>
      <c r="H8" s="87">
        <v>0</v>
      </c>
      <c r="I8" s="87">
        <v>0</v>
      </c>
      <c r="J8" s="87">
        <v>0</v>
      </c>
      <c r="K8" s="87">
        <v>0</v>
      </c>
      <c r="L8" s="80">
        <f t="shared" ref="L8:L38" si="0">SUM(B8:K8)</f>
        <v>9254</v>
      </c>
    </row>
    <row r="9" spans="1:12" x14ac:dyDescent="0.2">
      <c r="A9" s="79" t="s">
        <v>2</v>
      </c>
      <c r="B9" s="86">
        <v>995.04</v>
      </c>
      <c r="C9" s="86">
        <v>191.12</v>
      </c>
      <c r="D9" s="86">
        <v>1383.5800000000002</v>
      </c>
      <c r="E9" s="86">
        <v>403.05999999999995</v>
      </c>
      <c r="F9" s="86">
        <v>7232.08</v>
      </c>
      <c r="G9" s="86">
        <v>0.98</v>
      </c>
      <c r="H9" s="86">
        <v>0</v>
      </c>
      <c r="I9" s="86">
        <v>19.43</v>
      </c>
      <c r="J9" s="86">
        <v>0</v>
      </c>
      <c r="K9" s="86">
        <v>0</v>
      </c>
      <c r="L9" s="79">
        <f t="shared" si="0"/>
        <v>10225.289999999999</v>
      </c>
    </row>
    <row r="10" spans="1:12" x14ac:dyDescent="0.2">
      <c r="A10" s="80" t="s">
        <v>3</v>
      </c>
      <c r="B10" s="87">
        <v>2678.36</v>
      </c>
      <c r="C10" s="87">
        <v>840.97</v>
      </c>
      <c r="D10" s="87">
        <v>9574.7800000000007</v>
      </c>
      <c r="E10" s="87">
        <v>1349.5100000000002</v>
      </c>
      <c r="F10" s="87">
        <v>14986.740000000002</v>
      </c>
      <c r="G10" s="87">
        <v>324.63</v>
      </c>
      <c r="H10" s="87">
        <v>0</v>
      </c>
      <c r="I10" s="87">
        <v>666.18</v>
      </c>
      <c r="J10" s="87">
        <v>0</v>
      </c>
      <c r="K10" s="87">
        <v>0.19</v>
      </c>
      <c r="L10" s="80">
        <f t="shared" si="0"/>
        <v>30421.360000000001</v>
      </c>
    </row>
    <row r="11" spans="1:12" x14ac:dyDescent="0.2">
      <c r="A11" s="79" t="s">
        <v>10</v>
      </c>
      <c r="B11" s="86">
        <v>673.298</v>
      </c>
      <c r="C11" s="86">
        <v>129.953</v>
      </c>
      <c r="D11" s="86">
        <v>951.37699999999995</v>
      </c>
      <c r="E11" s="86">
        <v>214.92600000000002</v>
      </c>
      <c r="F11" s="86">
        <v>3427.38</v>
      </c>
      <c r="G11" s="86">
        <v>0.85299999999999998</v>
      </c>
      <c r="H11" s="86">
        <v>0</v>
      </c>
      <c r="I11" s="86">
        <v>13.132</v>
      </c>
      <c r="J11" s="86">
        <v>0</v>
      </c>
      <c r="K11" s="86">
        <v>0.13100000000000001</v>
      </c>
      <c r="L11" s="79">
        <f t="shared" si="0"/>
        <v>5411.05</v>
      </c>
    </row>
    <row r="12" spans="1:12" x14ac:dyDescent="0.2">
      <c r="A12" s="80" t="s">
        <v>4</v>
      </c>
      <c r="B12" s="87">
        <v>786.18</v>
      </c>
      <c r="C12" s="87">
        <v>251.69</v>
      </c>
      <c r="D12" s="87">
        <v>1979.9299999999998</v>
      </c>
      <c r="E12" s="87">
        <v>341.7</v>
      </c>
      <c r="F12" s="87">
        <v>5761.0199999999995</v>
      </c>
      <c r="G12" s="87">
        <v>58.41</v>
      </c>
      <c r="H12" s="87">
        <v>0</v>
      </c>
      <c r="I12" s="87">
        <v>7.24</v>
      </c>
      <c r="J12" s="87">
        <v>0</v>
      </c>
      <c r="K12" s="87">
        <v>0</v>
      </c>
      <c r="L12" s="80">
        <f t="shared" si="0"/>
        <v>9186.1699999999983</v>
      </c>
    </row>
    <row r="13" spans="1:12" x14ac:dyDescent="0.2">
      <c r="A13" s="79" t="s">
        <v>5</v>
      </c>
      <c r="B13" s="86">
        <v>0</v>
      </c>
      <c r="C13" s="86">
        <v>144.10000000000002</v>
      </c>
      <c r="D13" s="86">
        <v>2421.6</v>
      </c>
      <c r="E13" s="86">
        <v>248.4</v>
      </c>
      <c r="F13" s="86">
        <v>3239.0299999999997</v>
      </c>
      <c r="G13" s="86">
        <v>0</v>
      </c>
      <c r="H13" s="86">
        <v>0</v>
      </c>
      <c r="I13" s="86">
        <v>0</v>
      </c>
      <c r="J13" s="86">
        <v>0</v>
      </c>
      <c r="K13" s="86">
        <v>0</v>
      </c>
      <c r="L13" s="79">
        <f t="shared" si="0"/>
        <v>6053.1299999999992</v>
      </c>
    </row>
    <row r="14" spans="1:12" x14ac:dyDescent="0.2">
      <c r="A14" s="80" t="s">
        <v>6</v>
      </c>
      <c r="B14" s="87">
        <v>491.93000000000006</v>
      </c>
      <c r="C14" s="87">
        <v>69.92</v>
      </c>
      <c r="D14" s="87">
        <v>1221.1499999999999</v>
      </c>
      <c r="E14" s="87">
        <v>120.39</v>
      </c>
      <c r="F14" s="87">
        <v>2790.6800000000003</v>
      </c>
      <c r="G14" s="87">
        <v>0</v>
      </c>
      <c r="H14" s="87">
        <v>0</v>
      </c>
      <c r="I14" s="87">
        <v>0</v>
      </c>
      <c r="J14" s="87">
        <v>0</v>
      </c>
      <c r="K14" s="87">
        <v>0</v>
      </c>
      <c r="L14" s="80">
        <f t="shared" si="0"/>
        <v>4694.0700000000006</v>
      </c>
    </row>
    <row r="15" spans="1:12" x14ac:dyDescent="0.2">
      <c r="A15" s="79" t="s">
        <v>7</v>
      </c>
      <c r="B15" s="86">
        <v>0</v>
      </c>
      <c r="C15" s="86">
        <v>246.65</v>
      </c>
      <c r="D15" s="86">
        <v>4147.71</v>
      </c>
      <c r="E15" s="86">
        <v>425.5</v>
      </c>
      <c r="F15" s="86">
        <v>10709.42</v>
      </c>
      <c r="G15" s="86">
        <v>0</v>
      </c>
      <c r="H15" s="86">
        <v>0</v>
      </c>
      <c r="I15" s="86">
        <v>0</v>
      </c>
      <c r="J15" s="86">
        <v>0</v>
      </c>
      <c r="K15" s="86">
        <v>0</v>
      </c>
      <c r="L15" s="79">
        <f t="shared" si="0"/>
        <v>15529.279999999999</v>
      </c>
    </row>
    <row r="16" spans="1:12" x14ac:dyDescent="0.2">
      <c r="A16" s="80" t="s">
        <v>8</v>
      </c>
      <c r="B16" s="87">
        <v>1733.7400000000002</v>
      </c>
      <c r="C16" s="87">
        <v>303.25</v>
      </c>
      <c r="D16" s="87">
        <v>2197.0300000000002</v>
      </c>
      <c r="E16" s="87">
        <v>650.37</v>
      </c>
      <c r="F16" s="87">
        <v>7624.66</v>
      </c>
      <c r="G16" s="87">
        <v>1.56</v>
      </c>
      <c r="H16" s="87">
        <v>0</v>
      </c>
      <c r="I16" s="87">
        <v>31.1</v>
      </c>
      <c r="J16" s="87">
        <v>0</v>
      </c>
      <c r="K16" s="87">
        <v>0.24</v>
      </c>
      <c r="L16" s="80">
        <f t="shared" si="0"/>
        <v>12541.949999999999</v>
      </c>
    </row>
    <row r="17" spans="1:12" x14ac:dyDescent="0.2">
      <c r="A17" s="79" t="s">
        <v>9</v>
      </c>
      <c r="B17" s="86">
        <v>0</v>
      </c>
      <c r="C17" s="86">
        <v>192.9</v>
      </c>
      <c r="D17" s="86">
        <v>3311.9500000000003</v>
      </c>
      <c r="E17" s="86">
        <v>332.69</v>
      </c>
      <c r="F17" s="86">
        <v>6767.5600000000013</v>
      </c>
      <c r="G17" s="86">
        <v>0</v>
      </c>
      <c r="H17" s="86">
        <v>0</v>
      </c>
      <c r="I17" s="86">
        <v>0</v>
      </c>
      <c r="J17" s="86">
        <v>0</v>
      </c>
      <c r="K17" s="86">
        <v>0</v>
      </c>
      <c r="L17" s="79">
        <f t="shared" si="0"/>
        <v>10605.100000000002</v>
      </c>
    </row>
    <row r="18" spans="1:12" x14ac:dyDescent="0.2">
      <c r="A18" s="80" t="s">
        <v>11</v>
      </c>
      <c r="B18" s="87">
        <f>SUM(B7:B17)</f>
        <v>7358.5480000000007</v>
      </c>
      <c r="C18" s="87">
        <f t="shared" ref="C18:K18" si="1">SUM(C7:C17)</f>
        <v>2659.8530000000005</v>
      </c>
      <c r="D18" s="87">
        <f t="shared" si="1"/>
        <v>32045.406999999999</v>
      </c>
      <c r="E18" s="87">
        <f t="shared" si="1"/>
        <v>4585.0459999999994</v>
      </c>
      <c r="F18" s="87">
        <f t="shared" si="1"/>
        <v>72380.969999999987</v>
      </c>
      <c r="G18" s="87">
        <f t="shared" si="1"/>
        <v>386.43300000000005</v>
      </c>
      <c r="H18" s="87">
        <f t="shared" si="1"/>
        <v>0</v>
      </c>
      <c r="I18" s="87">
        <f t="shared" si="1"/>
        <v>737.08199999999988</v>
      </c>
      <c r="J18" s="87">
        <f t="shared" si="1"/>
        <v>0</v>
      </c>
      <c r="K18" s="87">
        <f t="shared" si="1"/>
        <v>0.56099999999999994</v>
      </c>
      <c r="L18" s="80">
        <f t="shared" si="0"/>
        <v>120153.9</v>
      </c>
    </row>
    <row r="19" spans="1:12" x14ac:dyDescent="0.2">
      <c r="A19" s="79" t="s">
        <v>12</v>
      </c>
      <c r="B19" s="86"/>
      <c r="C19" s="86"/>
      <c r="D19" s="86"/>
      <c r="E19" s="86"/>
      <c r="F19" s="86"/>
      <c r="G19" s="86"/>
      <c r="H19" s="86"/>
      <c r="I19" s="86"/>
      <c r="J19" s="86"/>
      <c r="K19" s="86"/>
      <c r="L19" s="79"/>
    </row>
    <row r="20" spans="1:12" x14ac:dyDescent="0.2">
      <c r="A20" s="80" t="s">
        <v>13</v>
      </c>
      <c r="B20" s="87">
        <v>428.92</v>
      </c>
      <c r="C20" s="87">
        <v>65.069999999999993</v>
      </c>
      <c r="D20" s="87">
        <v>1028.75</v>
      </c>
      <c r="E20" s="87">
        <v>233.48000000000002</v>
      </c>
      <c r="F20" s="87">
        <v>1263.3399999999999</v>
      </c>
      <c r="G20" s="87">
        <v>0.54999999999999993</v>
      </c>
      <c r="H20" s="87">
        <v>0</v>
      </c>
      <c r="I20" s="87">
        <v>4.7799999999999994</v>
      </c>
      <c r="J20" s="87">
        <v>0</v>
      </c>
      <c r="K20" s="87">
        <v>322.97000000000003</v>
      </c>
      <c r="L20" s="80">
        <f t="shared" si="0"/>
        <v>3347.8600000000006</v>
      </c>
    </row>
    <row r="21" spans="1:12" x14ac:dyDescent="0.2">
      <c r="A21" s="79" t="s">
        <v>14</v>
      </c>
      <c r="B21" s="86">
        <v>975.726</v>
      </c>
      <c r="C21" s="86">
        <v>150.977</v>
      </c>
      <c r="D21" s="86">
        <v>2417.6059999999998</v>
      </c>
      <c r="E21" s="86">
        <v>383.57599999999996</v>
      </c>
      <c r="F21" s="86">
        <v>513.26</v>
      </c>
      <c r="G21" s="86">
        <v>1.4179999999999999</v>
      </c>
      <c r="H21" s="86">
        <v>0</v>
      </c>
      <c r="I21" s="86">
        <v>5.2569999999999997</v>
      </c>
      <c r="J21" s="86">
        <v>0</v>
      </c>
      <c r="K21" s="86">
        <v>1080.1600000000001</v>
      </c>
      <c r="L21" s="79">
        <f t="shared" si="0"/>
        <v>5527.9799999999987</v>
      </c>
    </row>
    <row r="22" spans="1:12" x14ac:dyDescent="0.2">
      <c r="A22" s="80" t="s">
        <v>15</v>
      </c>
      <c r="B22" s="87">
        <v>2053.0300000000002</v>
      </c>
      <c r="C22" s="87">
        <v>267.22000000000003</v>
      </c>
      <c r="D22" s="87">
        <v>2828.17</v>
      </c>
      <c r="E22" s="87">
        <v>733.37</v>
      </c>
      <c r="F22" s="87">
        <v>284.98</v>
      </c>
      <c r="G22" s="87">
        <v>1.53</v>
      </c>
      <c r="H22" s="87">
        <v>0</v>
      </c>
      <c r="I22" s="87">
        <v>13.2</v>
      </c>
      <c r="J22" s="87">
        <v>0</v>
      </c>
      <c r="K22" s="87">
        <v>1876</v>
      </c>
      <c r="L22" s="80">
        <f t="shared" si="0"/>
        <v>8057.5</v>
      </c>
    </row>
    <row r="23" spans="1:12" x14ac:dyDescent="0.2">
      <c r="A23" s="79" t="s">
        <v>16</v>
      </c>
      <c r="B23" s="86">
        <v>475.38</v>
      </c>
      <c r="C23" s="86">
        <v>83.84</v>
      </c>
      <c r="D23" s="86">
        <v>1214.81</v>
      </c>
      <c r="E23" s="86">
        <v>230.24</v>
      </c>
      <c r="F23" s="86">
        <v>1179.22</v>
      </c>
      <c r="G23" s="86">
        <v>1.1700000000000002</v>
      </c>
      <c r="H23" s="86">
        <v>0</v>
      </c>
      <c r="I23" s="86">
        <v>4.12</v>
      </c>
      <c r="J23" s="86">
        <v>0</v>
      </c>
      <c r="K23" s="86">
        <v>404.37</v>
      </c>
      <c r="L23" s="79">
        <f t="shared" si="0"/>
        <v>3593.1499999999996</v>
      </c>
    </row>
    <row r="24" spans="1:12" x14ac:dyDescent="0.2">
      <c r="A24" s="80" t="s">
        <v>17</v>
      </c>
      <c r="B24" s="87">
        <v>743</v>
      </c>
      <c r="C24" s="87">
        <v>92.02</v>
      </c>
      <c r="D24" s="87">
        <v>1491.01</v>
      </c>
      <c r="E24" s="87">
        <v>312.63</v>
      </c>
      <c r="F24" s="87">
        <v>4161.8600000000006</v>
      </c>
      <c r="G24" s="87">
        <v>0.72</v>
      </c>
      <c r="H24" s="87">
        <v>0</v>
      </c>
      <c r="I24" s="87">
        <v>23.759999999999998</v>
      </c>
      <c r="J24" s="87">
        <v>0</v>
      </c>
      <c r="K24" s="87">
        <v>553.29</v>
      </c>
      <c r="L24" s="80">
        <f t="shared" si="0"/>
        <v>7378.2900000000009</v>
      </c>
    </row>
    <row r="25" spans="1:12" x14ac:dyDescent="0.2">
      <c r="A25" s="79" t="s">
        <v>18</v>
      </c>
      <c r="B25" s="86">
        <v>259.51</v>
      </c>
      <c r="C25" s="86">
        <v>54.580000000000005</v>
      </c>
      <c r="D25" s="86">
        <v>610.98599999999999</v>
      </c>
      <c r="E25" s="86">
        <v>97.32</v>
      </c>
      <c r="F25" s="86">
        <v>1034.2</v>
      </c>
      <c r="G25" s="86">
        <v>0.4</v>
      </c>
      <c r="H25" s="86">
        <v>0</v>
      </c>
      <c r="I25" s="86">
        <v>1.4500000000000002</v>
      </c>
      <c r="J25" s="86">
        <v>0</v>
      </c>
      <c r="K25" s="86">
        <v>282.41000000000003</v>
      </c>
      <c r="L25" s="79">
        <f t="shared" si="0"/>
        <v>2340.8559999999998</v>
      </c>
    </row>
    <row r="26" spans="1:12" x14ac:dyDescent="0.2">
      <c r="A26" s="80" t="s">
        <v>19</v>
      </c>
      <c r="B26" s="87">
        <v>810.03</v>
      </c>
      <c r="C26" s="87">
        <v>107.86999999999999</v>
      </c>
      <c r="D26" s="87">
        <v>1417.08</v>
      </c>
      <c r="E26" s="87">
        <v>317.8</v>
      </c>
      <c r="F26" s="87">
        <v>0</v>
      </c>
      <c r="G26" s="87">
        <v>1.1900000000000002</v>
      </c>
      <c r="H26" s="87">
        <v>0</v>
      </c>
      <c r="I26" s="87">
        <v>1.85</v>
      </c>
      <c r="J26" s="87">
        <v>0</v>
      </c>
      <c r="K26" s="87">
        <v>611.87</v>
      </c>
      <c r="L26" s="80">
        <f t="shared" si="0"/>
        <v>3267.69</v>
      </c>
    </row>
    <row r="27" spans="1:12" x14ac:dyDescent="0.2">
      <c r="A27" s="79" t="s">
        <v>20</v>
      </c>
      <c r="B27" s="86">
        <f>SUM(B20:B26)</f>
        <v>5745.5960000000005</v>
      </c>
      <c r="C27" s="86">
        <f t="shared" ref="C27:K27" si="2">SUM(C20:C26)</f>
        <v>821.57700000000011</v>
      </c>
      <c r="D27" s="86">
        <f t="shared" si="2"/>
        <v>11008.412</v>
      </c>
      <c r="E27" s="86">
        <f t="shared" si="2"/>
        <v>2308.4159999999997</v>
      </c>
      <c r="F27" s="86">
        <f t="shared" si="2"/>
        <v>8436.86</v>
      </c>
      <c r="G27" s="86">
        <f t="shared" si="2"/>
        <v>6.9780000000000006</v>
      </c>
      <c r="H27" s="86">
        <f t="shared" si="2"/>
        <v>0</v>
      </c>
      <c r="I27" s="86">
        <f t="shared" si="2"/>
        <v>54.417000000000002</v>
      </c>
      <c r="J27" s="86">
        <f t="shared" si="2"/>
        <v>0</v>
      </c>
      <c r="K27" s="86">
        <f t="shared" si="2"/>
        <v>5131.07</v>
      </c>
      <c r="L27" s="79">
        <f t="shared" si="0"/>
        <v>33513.326000000001</v>
      </c>
    </row>
    <row r="28" spans="1:12" x14ac:dyDescent="0.2">
      <c r="A28" s="80" t="s">
        <v>21</v>
      </c>
      <c r="B28" s="87"/>
      <c r="C28" s="87"/>
      <c r="D28" s="87"/>
      <c r="E28" s="87"/>
      <c r="F28" s="87"/>
      <c r="G28" s="87"/>
      <c r="H28" s="87"/>
      <c r="I28" s="87"/>
      <c r="J28" s="87"/>
      <c r="K28" s="87"/>
      <c r="L28" s="80"/>
    </row>
    <row r="29" spans="1:12" x14ac:dyDescent="0.2">
      <c r="A29" s="79" t="s">
        <v>22</v>
      </c>
      <c r="B29" s="86">
        <v>899.48</v>
      </c>
      <c r="C29" s="86">
        <v>151.32</v>
      </c>
      <c r="D29" s="86">
        <v>1222.0409999999999</v>
      </c>
      <c r="E29" s="86">
        <v>312.51</v>
      </c>
      <c r="F29" s="86">
        <v>3897.9500000000003</v>
      </c>
      <c r="G29" s="86">
        <v>12.94</v>
      </c>
      <c r="H29" s="86">
        <v>0</v>
      </c>
      <c r="I29" s="86">
        <v>0</v>
      </c>
      <c r="J29" s="86">
        <v>0</v>
      </c>
      <c r="K29" s="86">
        <v>0</v>
      </c>
      <c r="L29" s="79">
        <f t="shared" si="0"/>
        <v>6496.2409999999991</v>
      </c>
    </row>
    <row r="30" spans="1:12" x14ac:dyDescent="0.2">
      <c r="A30" s="80" t="s">
        <v>23</v>
      </c>
      <c r="B30" s="87">
        <v>1002.1320000000001</v>
      </c>
      <c r="C30" s="87">
        <v>118.45299999999999</v>
      </c>
      <c r="D30" s="87">
        <v>1870.1799999999998</v>
      </c>
      <c r="E30" s="87">
        <v>323.21699999999998</v>
      </c>
      <c r="F30" s="87">
        <v>6813.518</v>
      </c>
      <c r="G30" s="87">
        <v>13.293000000000001</v>
      </c>
      <c r="H30" s="87">
        <v>0</v>
      </c>
      <c r="I30" s="87">
        <v>7.5920000000000005</v>
      </c>
      <c r="J30" s="87">
        <v>0</v>
      </c>
      <c r="K30" s="87">
        <v>175.76</v>
      </c>
      <c r="L30" s="80">
        <f t="shared" si="0"/>
        <v>10324.145</v>
      </c>
    </row>
    <row r="31" spans="1:12" x14ac:dyDescent="0.2">
      <c r="A31" s="79" t="s">
        <v>24</v>
      </c>
      <c r="B31" s="86">
        <v>389.23</v>
      </c>
      <c r="C31" s="86">
        <v>159.16</v>
      </c>
      <c r="D31" s="86">
        <v>1497.627</v>
      </c>
      <c r="E31" s="86">
        <v>332.19</v>
      </c>
      <c r="F31" s="86">
        <v>2312.65</v>
      </c>
      <c r="G31" s="86">
        <v>4.9499999999999993</v>
      </c>
      <c r="H31" s="86">
        <v>0</v>
      </c>
      <c r="I31" s="86">
        <v>93.175000000000011</v>
      </c>
      <c r="J31" s="86">
        <v>0</v>
      </c>
      <c r="K31" s="86">
        <v>284.74</v>
      </c>
      <c r="L31" s="79">
        <f t="shared" si="0"/>
        <v>5073.7219999999998</v>
      </c>
    </row>
    <row r="32" spans="1:12" x14ac:dyDescent="0.2">
      <c r="A32" s="80" t="s">
        <v>25</v>
      </c>
      <c r="B32" s="87">
        <v>287.84000000000003</v>
      </c>
      <c r="C32" s="87">
        <v>202.04999999999998</v>
      </c>
      <c r="D32" s="87">
        <v>3534.92</v>
      </c>
      <c r="E32" s="87">
        <v>640.94000000000005</v>
      </c>
      <c r="F32" s="87">
        <v>6436.7400000000007</v>
      </c>
      <c r="G32" s="87">
        <v>0</v>
      </c>
      <c r="H32" s="87">
        <v>0</v>
      </c>
      <c r="I32" s="87">
        <v>0</v>
      </c>
      <c r="J32" s="87">
        <v>0</v>
      </c>
      <c r="K32" s="87">
        <v>943.44999999999993</v>
      </c>
      <c r="L32" s="80">
        <f t="shared" si="0"/>
        <v>12045.940000000002</v>
      </c>
    </row>
    <row r="33" spans="1:13" x14ac:dyDescent="0.2">
      <c r="A33" s="79" t="s">
        <v>26</v>
      </c>
      <c r="B33" s="86">
        <v>688.56000000000006</v>
      </c>
      <c r="C33" s="86">
        <v>281.47000000000003</v>
      </c>
      <c r="D33" s="86">
        <v>2631.5699999999997</v>
      </c>
      <c r="E33" s="86">
        <v>587.54999999999995</v>
      </c>
      <c r="F33" s="86">
        <v>2755.3100000000004</v>
      </c>
      <c r="G33" s="86">
        <v>8.75</v>
      </c>
      <c r="H33" s="86">
        <v>0</v>
      </c>
      <c r="I33" s="86">
        <v>23.25</v>
      </c>
      <c r="J33" s="86">
        <v>0</v>
      </c>
      <c r="K33" s="86">
        <v>503.33000000000004</v>
      </c>
      <c r="L33" s="79">
        <f t="shared" si="0"/>
        <v>7479.79</v>
      </c>
    </row>
    <row r="34" spans="1:13" x14ac:dyDescent="0.2">
      <c r="A34" s="80" t="s">
        <v>27</v>
      </c>
      <c r="B34" s="87">
        <v>414.19000000000005</v>
      </c>
      <c r="C34" s="87">
        <v>142.345</v>
      </c>
      <c r="D34" s="87">
        <v>3070.16</v>
      </c>
      <c r="E34" s="87">
        <v>983.87</v>
      </c>
      <c r="F34" s="87">
        <v>52.36</v>
      </c>
      <c r="G34" s="87">
        <v>0</v>
      </c>
      <c r="H34" s="87">
        <v>0</v>
      </c>
      <c r="I34" s="87">
        <v>0</v>
      </c>
      <c r="J34" s="87">
        <v>0</v>
      </c>
      <c r="K34" s="87">
        <v>0</v>
      </c>
      <c r="L34" s="80">
        <f t="shared" si="0"/>
        <v>4662.9249999999993</v>
      </c>
    </row>
    <row r="35" spans="1:13" x14ac:dyDescent="0.2">
      <c r="A35" s="79" t="s">
        <v>28</v>
      </c>
      <c r="B35" s="86">
        <v>1469.72</v>
      </c>
      <c r="C35" s="86">
        <v>220.58999999999997</v>
      </c>
      <c r="D35" s="86">
        <v>4064.02</v>
      </c>
      <c r="E35" s="86">
        <v>578.09</v>
      </c>
      <c r="F35" s="86">
        <v>3934.76</v>
      </c>
      <c r="G35" s="86">
        <v>4.3099999999999996</v>
      </c>
      <c r="H35" s="86">
        <v>0</v>
      </c>
      <c r="I35" s="86">
        <v>8.65</v>
      </c>
      <c r="J35" s="86">
        <v>0</v>
      </c>
      <c r="K35" s="86">
        <v>865.56000000000006</v>
      </c>
      <c r="L35" s="79">
        <f t="shared" si="0"/>
        <v>11145.699999999999</v>
      </c>
    </row>
    <row r="36" spans="1:13" x14ac:dyDescent="0.2">
      <c r="A36" s="80" t="s">
        <v>29</v>
      </c>
      <c r="B36" s="87">
        <v>628.74</v>
      </c>
      <c r="C36" s="87">
        <v>257</v>
      </c>
      <c r="D36" s="87">
        <v>2251.0100000000002</v>
      </c>
      <c r="E36" s="87">
        <v>536.49</v>
      </c>
      <c r="F36" s="87">
        <v>2432.96</v>
      </c>
      <c r="G36" s="87">
        <v>8</v>
      </c>
      <c r="H36" s="87">
        <v>0</v>
      </c>
      <c r="I36" s="87">
        <v>21.23</v>
      </c>
      <c r="J36" s="87">
        <v>0</v>
      </c>
      <c r="K36" s="87">
        <v>459.54999999999995</v>
      </c>
      <c r="L36" s="80">
        <f t="shared" si="0"/>
        <v>6594.98</v>
      </c>
    </row>
    <row r="37" spans="1:13" x14ac:dyDescent="0.2">
      <c r="A37" s="79" t="s">
        <v>30</v>
      </c>
      <c r="B37" s="86">
        <f>SUM(B29:B36)</f>
        <v>5779.8919999999998</v>
      </c>
      <c r="C37" s="86">
        <f t="shared" ref="C37:K37" si="3">SUM(C29:C36)</f>
        <v>1532.3879999999999</v>
      </c>
      <c r="D37" s="86">
        <f t="shared" si="3"/>
        <v>20141.527999999998</v>
      </c>
      <c r="E37" s="86">
        <f t="shared" si="3"/>
        <v>4294.857</v>
      </c>
      <c r="F37" s="86">
        <f t="shared" si="3"/>
        <v>28636.248</v>
      </c>
      <c r="G37" s="86">
        <f t="shared" si="3"/>
        <v>52.243000000000002</v>
      </c>
      <c r="H37" s="86">
        <f t="shared" si="3"/>
        <v>0</v>
      </c>
      <c r="I37" s="86">
        <f t="shared" si="3"/>
        <v>153.89699999999999</v>
      </c>
      <c r="J37" s="86">
        <f t="shared" si="3"/>
        <v>0</v>
      </c>
      <c r="K37" s="86">
        <f t="shared" si="3"/>
        <v>3232.3899999999994</v>
      </c>
      <c r="L37" s="79">
        <f t="shared" si="0"/>
        <v>63823.442999999999</v>
      </c>
    </row>
    <row r="38" spans="1:13" x14ac:dyDescent="0.2">
      <c r="A38" s="84" t="s">
        <v>31</v>
      </c>
      <c r="B38" s="88">
        <f>B18+B27+B37</f>
        <v>18884.036</v>
      </c>
      <c r="C38" s="88">
        <f t="shared" ref="C38:K38" si="4">C18+C27+C37</f>
        <v>5013.8180000000011</v>
      </c>
      <c r="D38" s="88">
        <f t="shared" si="4"/>
        <v>63195.347000000002</v>
      </c>
      <c r="E38" s="88">
        <f t="shared" si="4"/>
        <v>11188.319</v>
      </c>
      <c r="F38" s="88">
        <f t="shared" si="4"/>
        <v>109454.07799999998</v>
      </c>
      <c r="G38" s="88">
        <f t="shared" si="4"/>
        <v>445.65400000000005</v>
      </c>
      <c r="H38" s="88">
        <f t="shared" si="4"/>
        <v>0</v>
      </c>
      <c r="I38" s="88">
        <f t="shared" si="4"/>
        <v>945.39599999999996</v>
      </c>
      <c r="J38" s="88">
        <f t="shared" si="4"/>
        <v>0</v>
      </c>
      <c r="K38" s="88">
        <f t="shared" si="4"/>
        <v>8364.0209999999988</v>
      </c>
      <c r="L38" s="84">
        <f t="shared" si="0"/>
        <v>217490.66900000002</v>
      </c>
    </row>
    <row r="39" spans="1:13" x14ac:dyDescent="0.2">
      <c r="A39" s="55"/>
      <c r="B39" s="12"/>
      <c r="C39" s="12"/>
      <c r="D39" s="12"/>
      <c r="E39" s="12"/>
      <c r="F39" s="12"/>
      <c r="G39" s="12"/>
      <c r="H39" s="12"/>
      <c r="I39" s="12"/>
      <c r="J39" s="12"/>
      <c r="K39" s="12"/>
      <c r="L39" s="12"/>
    </row>
    <row r="40" spans="1:13" x14ac:dyDescent="0.2">
      <c r="A40" s="55" t="s">
        <v>32</v>
      </c>
      <c r="B40" s="12"/>
      <c r="C40" s="12"/>
      <c r="D40" s="12"/>
      <c r="E40" s="12"/>
      <c r="F40" s="12"/>
      <c r="G40" s="12"/>
      <c r="H40" s="12"/>
      <c r="I40" s="12"/>
      <c r="J40" s="12"/>
      <c r="K40" s="12"/>
      <c r="L40" s="12"/>
    </row>
    <row r="41" spans="1:13" x14ac:dyDescent="0.2">
      <c r="A41" s="12"/>
      <c r="B41" s="48"/>
      <c r="C41" s="48"/>
      <c r="D41" s="48"/>
      <c r="E41" s="48"/>
      <c r="F41" s="48"/>
      <c r="G41" s="48"/>
      <c r="H41" s="48"/>
      <c r="I41" s="48"/>
      <c r="J41" s="48"/>
      <c r="K41" s="48"/>
      <c r="L41" s="48"/>
      <c r="M41" s="21"/>
    </row>
    <row r="42" spans="1:13" x14ac:dyDescent="0.2">
      <c r="A42" s="12"/>
      <c r="B42" s="48"/>
      <c r="C42" s="48"/>
      <c r="D42" s="48"/>
      <c r="E42" s="48"/>
      <c r="F42" s="48"/>
      <c r="G42" s="48"/>
      <c r="H42" s="48"/>
      <c r="I42" s="48"/>
      <c r="J42" s="48"/>
      <c r="K42" s="48"/>
      <c r="L42" s="48"/>
      <c r="M42" s="21"/>
    </row>
    <row r="43" spans="1:13" x14ac:dyDescent="0.2">
      <c r="B43" s="21"/>
      <c r="C43" s="21"/>
      <c r="D43" s="21"/>
      <c r="E43" s="21"/>
      <c r="F43" s="21"/>
      <c r="G43" s="21"/>
      <c r="H43" s="21"/>
      <c r="I43" s="21"/>
      <c r="J43" s="21"/>
      <c r="K43" s="21"/>
      <c r="L43" s="21"/>
      <c r="M43" s="21"/>
    </row>
    <row r="44" spans="1:13" x14ac:dyDescent="0.2">
      <c r="B44" s="21"/>
      <c r="C44" s="21"/>
      <c r="D44" s="21"/>
      <c r="E44" s="21"/>
      <c r="F44" s="21"/>
      <c r="G44" s="21"/>
      <c r="H44" s="21"/>
      <c r="I44" s="21"/>
      <c r="J44" s="21"/>
      <c r="K44" s="21"/>
      <c r="L44" s="21"/>
      <c r="M44" s="21"/>
    </row>
    <row r="45" spans="1:13" x14ac:dyDescent="0.2">
      <c r="B45" s="21"/>
      <c r="C45" s="21"/>
      <c r="D45" s="21"/>
      <c r="E45" s="21"/>
      <c r="F45" s="21"/>
      <c r="G45" s="21"/>
      <c r="H45" s="21"/>
      <c r="I45" s="21"/>
      <c r="J45" s="21"/>
      <c r="K45" s="21"/>
      <c r="L45" s="21"/>
    </row>
  </sheetData>
  <phoneticPr fontId="5" type="noConversion"/>
  <pageMargins left="0.7" right="0.7" top="0.75" bottom="0.75" header="0.3" footer="0.3"/>
  <pageSetup paperSize="9" scale="76" orientation="landscape"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44"/>
  <sheetViews>
    <sheetView showGridLines="0" zoomScale="85" zoomScaleNormal="85" workbookViewId="0"/>
  </sheetViews>
  <sheetFormatPr defaultRowHeight="12.75" x14ac:dyDescent="0.2"/>
  <cols>
    <col min="1" max="1" width="17.140625" customWidth="1"/>
    <col min="2" max="12" width="14.28515625" customWidth="1"/>
  </cols>
  <sheetData>
    <row r="1" spans="1:12" x14ac:dyDescent="0.2">
      <c r="A1" s="44" t="s">
        <v>189</v>
      </c>
      <c r="B1" s="24"/>
      <c r="C1" s="24"/>
      <c r="D1" s="24"/>
      <c r="E1" s="24"/>
      <c r="F1" s="24"/>
      <c r="G1" s="24"/>
      <c r="H1" s="24"/>
      <c r="I1" s="24"/>
      <c r="J1" s="24"/>
      <c r="K1" s="24"/>
      <c r="L1" s="24"/>
    </row>
    <row r="2" spans="1:12" x14ac:dyDescent="0.2">
      <c r="A2" s="62" t="s">
        <v>172</v>
      </c>
      <c r="B2" s="24"/>
      <c r="C2" s="24"/>
      <c r="D2" s="24"/>
      <c r="E2" s="24"/>
      <c r="F2" s="24"/>
      <c r="G2" s="24"/>
      <c r="H2" s="24"/>
      <c r="I2" s="24"/>
      <c r="J2" s="24"/>
      <c r="K2" s="24"/>
      <c r="L2" s="24"/>
    </row>
    <row r="3" spans="1:12" x14ac:dyDescent="0.2">
      <c r="A3" s="24"/>
      <c r="B3" s="24"/>
      <c r="C3" s="24"/>
      <c r="D3" s="24"/>
      <c r="E3" s="24"/>
      <c r="F3" s="24"/>
      <c r="G3" s="24"/>
      <c r="H3" s="24"/>
      <c r="I3" s="24"/>
      <c r="J3" s="24"/>
      <c r="K3" s="24"/>
      <c r="L3" s="45" t="s">
        <v>100</v>
      </c>
    </row>
    <row r="4" spans="1:12" x14ac:dyDescent="0.2">
      <c r="A4" s="24"/>
      <c r="B4" s="24"/>
      <c r="C4" s="24"/>
      <c r="D4" s="24"/>
      <c r="E4" s="24"/>
      <c r="F4" s="24"/>
      <c r="G4" s="24"/>
      <c r="H4" s="24"/>
      <c r="I4" s="24"/>
      <c r="J4" s="24"/>
      <c r="K4" s="24"/>
      <c r="L4" s="45"/>
    </row>
    <row r="5" spans="1:12" ht="75" customHeight="1" x14ac:dyDescent="0.2">
      <c r="A5" s="81" t="s">
        <v>153</v>
      </c>
      <c r="B5" s="82" t="s">
        <v>34</v>
      </c>
      <c r="C5" s="82" t="s">
        <v>52</v>
      </c>
      <c r="D5" s="82" t="s">
        <v>73</v>
      </c>
      <c r="E5" s="82" t="s">
        <v>74</v>
      </c>
      <c r="F5" s="82" t="s">
        <v>75</v>
      </c>
      <c r="G5" s="82" t="s">
        <v>58</v>
      </c>
      <c r="H5" s="82" t="s">
        <v>59</v>
      </c>
      <c r="I5" s="82" t="s">
        <v>50</v>
      </c>
      <c r="J5" s="82" t="s">
        <v>51</v>
      </c>
      <c r="K5" s="82" t="s">
        <v>36</v>
      </c>
      <c r="L5" s="82" t="s">
        <v>76</v>
      </c>
    </row>
    <row r="6" spans="1:12" x14ac:dyDescent="0.2">
      <c r="A6" s="80" t="s">
        <v>0</v>
      </c>
      <c r="B6" s="80"/>
      <c r="C6" s="80"/>
      <c r="D6" s="80"/>
      <c r="E6" s="80"/>
      <c r="F6" s="80"/>
      <c r="G6" s="80"/>
      <c r="H6" s="80"/>
      <c r="I6" s="80"/>
      <c r="J6" s="80"/>
      <c r="K6" s="80"/>
      <c r="L6" s="80"/>
    </row>
    <row r="7" spans="1:12" x14ac:dyDescent="0.2">
      <c r="A7" s="79" t="s">
        <v>109</v>
      </c>
      <c r="B7" s="86">
        <v>269</v>
      </c>
      <c r="C7" s="86">
        <v>400.5</v>
      </c>
      <c r="D7" s="86">
        <v>243.10000000000002</v>
      </c>
      <c r="E7" s="86">
        <v>140.39999999999998</v>
      </c>
      <c r="F7" s="86">
        <v>5440.2</v>
      </c>
      <c r="G7" s="86">
        <v>513.19999999999993</v>
      </c>
      <c r="H7" s="86">
        <v>3521</v>
      </c>
      <c r="I7" s="86">
        <v>205.7</v>
      </c>
      <c r="J7" s="86">
        <v>2232</v>
      </c>
      <c r="K7" s="86">
        <v>100</v>
      </c>
      <c r="L7" s="79">
        <f>SUM(B7:K7)</f>
        <v>13065.1</v>
      </c>
    </row>
    <row r="8" spans="1:12" x14ac:dyDescent="0.2">
      <c r="A8" s="80" t="s">
        <v>1</v>
      </c>
      <c r="B8" s="87">
        <v>418.01000000000005</v>
      </c>
      <c r="C8" s="87">
        <v>494.19</v>
      </c>
      <c r="D8" s="87">
        <v>251.39</v>
      </c>
      <c r="E8" s="87">
        <v>0</v>
      </c>
      <c r="F8" s="87">
        <v>2987</v>
      </c>
      <c r="G8" s="87">
        <v>743.4</v>
      </c>
      <c r="H8" s="87">
        <v>0</v>
      </c>
      <c r="I8" s="87">
        <v>37.529999999999994</v>
      </c>
      <c r="J8" s="87">
        <v>1695.4700000000003</v>
      </c>
      <c r="K8" s="87">
        <v>127.57000000000001</v>
      </c>
      <c r="L8" s="80">
        <f t="shared" ref="L8:L38" si="0">SUM(B8:K8)</f>
        <v>6754.5599999999995</v>
      </c>
    </row>
    <row r="9" spans="1:12" x14ac:dyDescent="0.2">
      <c r="A9" s="79" t="s">
        <v>2</v>
      </c>
      <c r="B9" s="86">
        <v>0</v>
      </c>
      <c r="C9" s="86">
        <v>303.14</v>
      </c>
      <c r="D9" s="86">
        <v>327.13</v>
      </c>
      <c r="E9" s="86">
        <v>133.21</v>
      </c>
      <c r="F9" s="86">
        <v>854.64</v>
      </c>
      <c r="G9" s="86">
        <v>380.81700000000001</v>
      </c>
      <c r="H9" s="86">
        <v>1268.72</v>
      </c>
      <c r="I9" s="86">
        <v>0</v>
      </c>
      <c r="J9" s="86">
        <v>814.02</v>
      </c>
      <c r="K9" s="86">
        <v>25.454000000000001</v>
      </c>
      <c r="L9" s="79">
        <f t="shared" si="0"/>
        <v>4107.1310000000003</v>
      </c>
    </row>
    <row r="10" spans="1:12" x14ac:dyDescent="0.2">
      <c r="A10" s="80" t="s">
        <v>3</v>
      </c>
      <c r="B10" s="87">
        <v>1333.3700000000001</v>
      </c>
      <c r="C10" s="87">
        <v>1554.48</v>
      </c>
      <c r="D10" s="87">
        <v>1232.44</v>
      </c>
      <c r="E10" s="87">
        <v>406.57</v>
      </c>
      <c r="F10" s="87">
        <v>4037.92</v>
      </c>
      <c r="G10" s="87">
        <v>1258.5499999999997</v>
      </c>
      <c r="H10" s="87">
        <v>138.29</v>
      </c>
      <c r="I10" s="87">
        <v>251.59000000000003</v>
      </c>
      <c r="J10" s="87">
        <v>3559.1099999999997</v>
      </c>
      <c r="K10" s="87">
        <v>206.13</v>
      </c>
      <c r="L10" s="80">
        <f t="shared" si="0"/>
        <v>13978.449999999999</v>
      </c>
    </row>
    <row r="11" spans="1:12" x14ac:dyDescent="0.2">
      <c r="A11" s="79" t="s">
        <v>10</v>
      </c>
      <c r="B11" s="86">
        <v>46.466000000000001</v>
      </c>
      <c r="C11" s="86">
        <v>139.798</v>
      </c>
      <c r="D11" s="86">
        <v>182.63400000000001</v>
      </c>
      <c r="E11" s="86">
        <v>44.98</v>
      </c>
      <c r="F11" s="86">
        <v>470.63</v>
      </c>
      <c r="G11" s="86">
        <v>232.71100000000001</v>
      </c>
      <c r="H11" s="86">
        <v>1347.9499999999998</v>
      </c>
      <c r="I11" s="86">
        <v>13.138999999999999</v>
      </c>
      <c r="J11" s="86">
        <v>650.32999999999993</v>
      </c>
      <c r="K11" s="86">
        <v>54.570000000000007</v>
      </c>
      <c r="L11" s="79">
        <f t="shared" si="0"/>
        <v>3183.2080000000001</v>
      </c>
    </row>
    <row r="12" spans="1:12" x14ac:dyDescent="0.2">
      <c r="A12" s="80" t="s">
        <v>4</v>
      </c>
      <c r="B12" s="87">
        <v>165.56</v>
      </c>
      <c r="C12" s="87">
        <v>184.10000000000002</v>
      </c>
      <c r="D12" s="87">
        <v>257.89999999999998</v>
      </c>
      <c r="E12" s="87">
        <v>4</v>
      </c>
      <c r="F12" s="87">
        <v>1333.25</v>
      </c>
      <c r="G12" s="87">
        <v>271.32</v>
      </c>
      <c r="H12" s="87">
        <v>1145.8400000000001</v>
      </c>
      <c r="I12" s="87">
        <v>14.59</v>
      </c>
      <c r="J12" s="87">
        <v>531.41</v>
      </c>
      <c r="K12" s="87">
        <v>68.8</v>
      </c>
      <c r="L12" s="80">
        <f t="shared" si="0"/>
        <v>3976.7700000000004</v>
      </c>
    </row>
    <row r="13" spans="1:12" x14ac:dyDescent="0.2">
      <c r="A13" s="79" t="s">
        <v>5</v>
      </c>
      <c r="B13" s="86">
        <v>287.60000000000002</v>
      </c>
      <c r="C13" s="86">
        <v>307.61500000000001</v>
      </c>
      <c r="D13" s="86">
        <v>101.52000000000001</v>
      </c>
      <c r="E13" s="86">
        <v>0</v>
      </c>
      <c r="F13" s="86">
        <v>1417.21</v>
      </c>
      <c r="G13" s="86">
        <v>491.55499999999995</v>
      </c>
      <c r="H13" s="86">
        <v>0</v>
      </c>
      <c r="I13" s="86">
        <v>22.720999999999997</v>
      </c>
      <c r="J13" s="86">
        <v>781.04899999999998</v>
      </c>
      <c r="K13" s="86">
        <v>72.716999999999985</v>
      </c>
      <c r="L13" s="79">
        <f t="shared" si="0"/>
        <v>3481.9870000000001</v>
      </c>
    </row>
    <row r="14" spans="1:12" x14ac:dyDescent="0.2">
      <c r="A14" s="80" t="s">
        <v>6</v>
      </c>
      <c r="B14" s="87">
        <v>97.039999999999992</v>
      </c>
      <c r="C14" s="87">
        <v>296.20999999999998</v>
      </c>
      <c r="D14" s="87">
        <v>269.81</v>
      </c>
      <c r="E14" s="87">
        <v>118.68</v>
      </c>
      <c r="F14" s="87">
        <v>1442.96</v>
      </c>
      <c r="G14" s="87">
        <v>377.44999999999993</v>
      </c>
      <c r="H14" s="87">
        <v>1895.04</v>
      </c>
      <c r="I14" s="87">
        <v>45.57</v>
      </c>
      <c r="J14" s="87">
        <v>851.64</v>
      </c>
      <c r="K14" s="87">
        <v>93.26</v>
      </c>
      <c r="L14" s="80">
        <f t="shared" si="0"/>
        <v>5487.66</v>
      </c>
    </row>
    <row r="15" spans="1:12" x14ac:dyDescent="0.2">
      <c r="A15" s="79" t="s">
        <v>7</v>
      </c>
      <c r="B15" s="86">
        <v>228.73699999999997</v>
      </c>
      <c r="C15" s="86">
        <v>493.38600000000002</v>
      </c>
      <c r="D15" s="86">
        <v>241.43</v>
      </c>
      <c r="E15" s="86">
        <v>1.9039999999999999</v>
      </c>
      <c r="F15" s="86">
        <v>2344.9</v>
      </c>
      <c r="G15" s="86">
        <v>685.95</v>
      </c>
      <c r="H15" s="86">
        <v>2610.8599999999997</v>
      </c>
      <c r="I15" s="86">
        <v>74.36</v>
      </c>
      <c r="J15" s="86">
        <v>1716.1999999999998</v>
      </c>
      <c r="K15" s="86">
        <v>151.06300000000002</v>
      </c>
      <c r="L15" s="79">
        <f t="shared" si="0"/>
        <v>8548.7899999999991</v>
      </c>
    </row>
    <row r="16" spans="1:12" x14ac:dyDescent="0.2">
      <c r="A16" s="80" t="s">
        <v>8</v>
      </c>
      <c r="B16" s="87">
        <v>124.34</v>
      </c>
      <c r="C16" s="87">
        <v>470.49</v>
      </c>
      <c r="D16" s="87">
        <v>334.19</v>
      </c>
      <c r="E16" s="87">
        <v>178.64</v>
      </c>
      <c r="F16" s="87">
        <v>2925.8999999999996</v>
      </c>
      <c r="G16" s="87">
        <v>571.26</v>
      </c>
      <c r="H16" s="87">
        <v>2324.88</v>
      </c>
      <c r="I16" s="87">
        <v>304.33000000000004</v>
      </c>
      <c r="J16" s="87">
        <v>1133.3800000000001</v>
      </c>
      <c r="K16" s="87">
        <v>140.43</v>
      </c>
      <c r="L16" s="80">
        <f t="shared" si="0"/>
        <v>8507.84</v>
      </c>
    </row>
    <row r="17" spans="1:12" x14ac:dyDescent="0.2">
      <c r="A17" s="79" t="s">
        <v>9</v>
      </c>
      <c r="B17" s="86">
        <v>359.52200000000005</v>
      </c>
      <c r="C17" s="86">
        <v>626.61799999999994</v>
      </c>
      <c r="D17" s="86">
        <v>257.99</v>
      </c>
      <c r="E17" s="86">
        <v>118.8</v>
      </c>
      <c r="F17" s="86">
        <v>3679.59</v>
      </c>
      <c r="G17" s="86">
        <v>792.65599999999995</v>
      </c>
      <c r="H17" s="86">
        <v>5400.65</v>
      </c>
      <c r="I17" s="86">
        <v>271.14000000000004</v>
      </c>
      <c r="J17" s="86">
        <v>2737.75</v>
      </c>
      <c r="K17" s="86">
        <v>168.76599999999999</v>
      </c>
      <c r="L17" s="79">
        <f t="shared" si="0"/>
        <v>14413.482</v>
      </c>
    </row>
    <row r="18" spans="1:12" x14ac:dyDescent="0.2">
      <c r="A18" s="80" t="s">
        <v>11</v>
      </c>
      <c r="B18" s="87">
        <f>SUM(B7:B17)</f>
        <v>3329.645</v>
      </c>
      <c r="C18" s="87">
        <f t="shared" ref="C18:K18" si="1">SUM(C7:C17)</f>
        <v>5270.527</v>
      </c>
      <c r="D18" s="87">
        <f t="shared" si="1"/>
        <v>3699.5339999999997</v>
      </c>
      <c r="E18" s="87">
        <f t="shared" si="1"/>
        <v>1147.184</v>
      </c>
      <c r="F18" s="87">
        <f t="shared" si="1"/>
        <v>26934.2</v>
      </c>
      <c r="G18" s="87">
        <f t="shared" si="1"/>
        <v>6318.8689999999997</v>
      </c>
      <c r="H18" s="87">
        <f t="shared" si="1"/>
        <v>19653.230000000003</v>
      </c>
      <c r="I18" s="87">
        <f t="shared" si="1"/>
        <v>1240.6700000000003</v>
      </c>
      <c r="J18" s="87">
        <f t="shared" si="1"/>
        <v>16702.359</v>
      </c>
      <c r="K18" s="87">
        <f t="shared" si="1"/>
        <v>1208.76</v>
      </c>
      <c r="L18" s="80">
        <f t="shared" si="0"/>
        <v>85504.977999999988</v>
      </c>
    </row>
    <row r="19" spans="1:12" x14ac:dyDescent="0.2">
      <c r="A19" s="79" t="s">
        <v>12</v>
      </c>
      <c r="B19" s="86"/>
      <c r="C19" s="86"/>
      <c r="D19" s="86"/>
      <c r="E19" s="86"/>
      <c r="F19" s="86"/>
      <c r="G19" s="86"/>
      <c r="H19" s="86"/>
      <c r="I19" s="86"/>
      <c r="J19" s="86"/>
      <c r="K19" s="86"/>
      <c r="L19" s="79"/>
    </row>
    <row r="20" spans="1:12" x14ac:dyDescent="0.2">
      <c r="A20" s="80" t="s">
        <v>13</v>
      </c>
      <c r="B20" s="87">
        <v>17.63</v>
      </c>
      <c r="C20" s="87">
        <v>115.09</v>
      </c>
      <c r="D20" s="87">
        <v>68.62</v>
      </c>
      <c r="E20" s="87">
        <v>0</v>
      </c>
      <c r="F20" s="87">
        <v>1175.76</v>
      </c>
      <c r="G20" s="87">
        <v>169.69</v>
      </c>
      <c r="H20" s="87">
        <v>271.18</v>
      </c>
      <c r="I20" s="87">
        <v>12.83</v>
      </c>
      <c r="J20" s="87">
        <v>311.08000000000004</v>
      </c>
      <c r="K20" s="87">
        <v>40.549999999999997</v>
      </c>
      <c r="L20" s="80">
        <f t="shared" si="0"/>
        <v>2182.4300000000003</v>
      </c>
    </row>
    <row r="21" spans="1:12" x14ac:dyDescent="0.2">
      <c r="A21" s="79" t="s">
        <v>14</v>
      </c>
      <c r="B21" s="86">
        <v>46.244999999999997</v>
      </c>
      <c r="C21" s="86">
        <v>300.68</v>
      </c>
      <c r="D21" s="86">
        <v>21.498000000000001</v>
      </c>
      <c r="E21" s="86">
        <v>0</v>
      </c>
      <c r="F21" s="86">
        <v>5013.3899999999994</v>
      </c>
      <c r="G21" s="86">
        <v>444.21</v>
      </c>
      <c r="H21" s="86">
        <v>845.43999999999994</v>
      </c>
      <c r="I21" s="86">
        <v>34.089999999999996</v>
      </c>
      <c r="J21" s="86">
        <v>922.22</v>
      </c>
      <c r="K21" s="86">
        <v>91.59</v>
      </c>
      <c r="L21" s="79">
        <f t="shared" si="0"/>
        <v>7719.3629999999994</v>
      </c>
    </row>
    <row r="22" spans="1:12" x14ac:dyDescent="0.2">
      <c r="A22" s="80" t="s">
        <v>15</v>
      </c>
      <c r="B22" s="87">
        <v>183.08</v>
      </c>
      <c r="C22" s="87">
        <v>510.01</v>
      </c>
      <c r="D22" s="87">
        <v>505.81</v>
      </c>
      <c r="E22" s="87">
        <v>425.92000000000007</v>
      </c>
      <c r="F22" s="87">
        <v>2696.16</v>
      </c>
      <c r="G22" s="87">
        <v>842.87599999999998</v>
      </c>
      <c r="H22" s="87">
        <v>2119.65</v>
      </c>
      <c r="I22" s="87">
        <v>45.11</v>
      </c>
      <c r="J22" s="87">
        <v>1225.21</v>
      </c>
      <c r="K22" s="87">
        <v>1152.06</v>
      </c>
      <c r="L22" s="80">
        <f t="shared" si="0"/>
        <v>9705.8859999999986</v>
      </c>
    </row>
    <row r="23" spans="1:12" x14ac:dyDescent="0.2">
      <c r="A23" s="79" t="s">
        <v>16</v>
      </c>
      <c r="B23" s="86">
        <v>12.731</v>
      </c>
      <c r="C23" s="86">
        <v>84.259999999999991</v>
      </c>
      <c r="D23" s="86">
        <v>450.5</v>
      </c>
      <c r="E23" s="86">
        <v>272.27999999999997</v>
      </c>
      <c r="F23" s="86">
        <v>1015.83</v>
      </c>
      <c r="G23" s="86">
        <v>230.86399999999998</v>
      </c>
      <c r="H23" s="86">
        <v>1627.85</v>
      </c>
      <c r="I23" s="86">
        <v>14.620999999999999</v>
      </c>
      <c r="J23" s="86">
        <v>498.37</v>
      </c>
      <c r="K23" s="86">
        <v>65.222999999999999</v>
      </c>
      <c r="L23" s="79">
        <f t="shared" si="0"/>
        <v>4272.5290000000005</v>
      </c>
    </row>
    <row r="24" spans="1:12" x14ac:dyDescent="0.2">
      <c r="A24" s="80" t="s">
        <v>17</v>
      </c>
      <c r="B24" s="87">
        <v>154.374</v>
      </c>
      <c r="C24" s="87">
        <v>183.79499999999999</v>
      </c>
      <c r="D24" s="87">
        <v>143.52000000000001</v>
      </c>
      <c r="E24" s="87">
        <v>47.52</v>
      </c>
      <c r="F24" s="87">
        <v>2296.58</v>
      </c>
      <c r="G24" s="87">
        <v>279.76599999999996</v>
      </c>
      <c r="H24" s="87">
        <v>1045.04</v>
      </c>
      <c r="I24" s="87">
        <v>33.606999999999999</v>
      </c>
      <c r="J24" s="87">
        <v>578.74</v>
      </c>
      <c r="K24" s="87">
        <v>112.286</v>
      </c>
      <c r="L24" s="80">
        <f t="shared" si="0"/>
        <v>4875.2279999999992</v>
      </c>
    </row>
    <row r="25" spans="1:12" x14ac:dyDescent="0.2">
      <c r="A25" s="79" t="s">
        <v>18</v>
      </c>
      <c r="B25" s="86">
        <v>5.1520000000000001</v>
      </c>
      <c r="C25" s="86">
        <v>30.12</v>
      </c>
      <c r="D25" s="86">
        <v>0</v>
      </c>
      <c r="E25" s="86">
        <v>0</v>
      </c>
      <c r="F25" s="86">
        <v>616.37</v>
      </c>
      <c r="G25" s="86">
        <v>81.893000000000001</v>
      </c>
      <c r="H25" s="86">
        <v>0</v>
      </c>
      <c r="I25" s="86">
        <v>1.8149999999999999</v>
      </c>
      <c r="J25" s="86">
        <v>170.02999999999997</v>
      </c>
      <c r="K25" s="86">
        <v>20.770999999999997</v>
      </c>
      <c r="L25" s="79">
        <f t="shared" si="0"/>
        <v>926.15100000000007</v>
      </c>
    </row>
    <row r="26" spans="1:12" x14ac:dyDescent="0.2">
      <c r="A26" s="80" t="s">
        <v>19</v>
      </c>
      <c r="B26" s="87">
        <v>12.56</v>
      </c>
      <c r="C26" s="87">
        <v>104.28</v>
      </c>
      <c r="D26" s="87">
        <v>131.85999999999999</v>
      </c>
      <c r="E26" s="87">
        <v>0</v>
      </c>
      <c r="F26" s="87">
        <v>1061.9000000000001</v>
      </c>
      <c r="G26" s="87">
        <v>150.72</v>
      </c>
      <c r="H26" s="87">
        <v>27.67</v>
      </c>
      <c r="I26" s="87">
        <v>6.2</v>
      </c>
      <c r="J26" s="87">
        <v>511.2</v>
      </c>
      <c r="K26" s="87">
        <v>50.88</v>
      </c>
      <c r="L26" s="80">
        <f t="shared" si="0"/>
        <v>2057.2700000000004</v>
      </c>
    </row>
    <row r="27" spans="1:12" x14ac:dyDescent="0.2">
      <c r="A27" s="79" t="s">
        <v>20</v>
      </c>
      <c r="B27" s="86">
        <f>SUM(B20:B26)</f>
        <v>431.77200000000005</v>
      </c>
      <c r="C27" s="86">
        <f t="shared" ref="C27:K27" si="2">SUM(C20:C26)</f>
        <v>1328.2349999999999</v>
      </c>
      <c r="D27" s="86">
        <f t="shared" si="2"/>
        <v>1321.8079999999998</v>
      </c>
      <c r="E27" s="86">
        <f t="shared" si="2"/>
        <v>745.72</v>
      </c>
      <c r="F27" s="86">
        <f t="shared" si="2"/>
        <v>13875.99</v>
      </c>
      <c r="G27" s="86">
        <f t="shared" si="2"/>
        <v>2200.0189999999998</v>
      </c>
      <c r="H27" s="86">
        <f t="shared" si="2"/>
        <v>5936.83</v>
      </c>
      <c r="I27" s="86">
        <f t="shared" si="2"/>
        <v>148.27299999999997</v>
      </c>
      <c r="J27" s="86">
        <f t="shared" si="2"/>
        <v>4216.8499999999995</v>
      </c>
      <c r="K27" s="86">
        <f t="shared" si="2"/>
        <v>1533.36</v>
      </c>
      <c r="L27" s="79">
        <f t="shared" si="0"/>
        <v>31738.857000000004</v>
      </c>
    </row>
    <row r="28" spans="1:12" x14ac:dyDescent="0.2">
      <c r="A28" s="80" t="s">
        <v>21</v>
      </c>
      <c r="B28" s="87"/>
      <c r="C28" s="87"/>
      <c r="D28" s="87"/>
      <c r="E28" s="87"/>
      <c r="F28" s="87"/>
      <c r="G28" s="87"/>
      <c r="H28" s="87"/>
      <c r="I28" s="87"/>
      <c r="J28" s="87"/>
      <c r="K28" s="87"/>
      <c r="L28" s="80"/>
    </row>
    <row r="29" spans="1:12" x14ac:dyDescent="0.2">
      <c r="A29" s="79" t="s">
        <v>22</v>
      </c>
      <c r="B29" s="86">
        <v>152.78800000000001</v>
      </c>
      <c r="C29" s="86">
        <v>273.50400000000002</v>
      </c>
      <c r="D29" s="86">
        <v>582.29999999999995</v>
      </c>
      <c r="E29" s="86">
        <v>164.32999999999998</v>
      </c>
      <c r="F29" s="86">
        <v>1464.67</v>
      </c>
      <c r="G29" s="86">
        <v>339.55700000000002</v>
      </c>
      <c r="H29" s="86">
        <v>1045.0899999999999</v>
      </c>
      <c r="I29" s="86">
        <v>0</v>
      </c>
      <c r="J29" s="86">
        <v>709.49999999999989</v>
      </c>
      <c r="K29" s="86">
        <v>78.13</v>
      </c>
      <c r="L29" s="79">
        <f t="shared" si="0"/>
        <v>4809.8690000000006</v>
      </c>
    </row>
    <row r="30" spans="1:12" x14ac:dyDescent="0.2">
      <c r="A30" s="80" t="s">
        <v>23</v>
      </c>
      <c r="B30" s="87">
        <v>168.39600000000002</v>
      </c>
      <c r="C30" s="87">
        <v>252.01</v>
      </c>
      <c r="D30" s="87">
        <v>391.08900000000006</v>
      </c>
      <c r="E30" s="87">
        <v>99.38</v>
      </c>
      <c r="F30" s="87">
        <v>2033.48</v>
      </c>
      <c r="G30" s="87">
        <v>325.74299999999994</v>
      </c>
      <c r="H30" s="87">
        <v>869.6</v>
      </c>
      <c r="I30" s="87">
        <v>6.5359999999999996</v>
      </c>
      <c r="J30" s="87">
        <v>505.26</v>
      </c>
      <c r="K30" s="87">
        <v>42.716999999999999</v>
      </c>
      <c r="L30" s="80">
        <f t="shared" si="0"/>
        <v>4694.2110000000002</v>
      </c>
    </row>
    <row r="31" spans="1:12" x14ac:dyDescent="0.2">
      <c r="A31" s="79" t="s">
        <v>24</v>
      </c>
      <c r="B31" s="86">
        <v>38.965999999999994</v>
      </c>
      <c r="C31" s="86">
        <v>94.697000000000003</v>
      </c>
      <c r="D31" s="86">
        <v>210.67</v>
      </c>
      <c r="E31" s="86">
        <v>95.179999999999978</v>
      </c>
      <c r="F31" s="86">
        <v>2489.23</v>
      </c>
      <c r="G31" s="86">
        <v>251.44600000000003</v>
      </c>
      <c r="H31" s="86">
        <v>548.17200000000003</v>
      </c>
      <c r="I31" s="86">
        <v>7.7100000000000009</v>
      </c>
      <c r="J31" s="86">
        <v>478.14</v>
      </c>
      <c r="K31" s="86">
        <v>36.802999999999997</v>
      </c>
      <c r="L31" s="79">
        <f t="shared" si="0"/>
        <v>4251.0140000000001</v>
      </c>
    </row>
    <row r="32" spans="1:12" x14ac:dyDescent="0.2">
      <c r="A32" s="80" t="s">
        <v>25</v>
      </c>
      <c r="B32" s="87">
        <v>204.108</v>
      </c>
      <c r="C32" s="87">
        <v>536.53</v>
      </c>
      <c r="D32" s="87">
        <v>267.13</v>
      </c>
      <c r="E32" s="87">
        <v>194.46</v>
      </c>
      <c r="F32" s="87">
        <v>2906.62</v>
      </c>
      <c r="G32" s="87">
        <v>697.13599999999997</v>
      </c>
      <c r="H32" s="87">
        <v>1484.3400000000001</v>
      </c>
      <c r="I32" s="87">
        <v>68.760000000000005</v>
      </c>
      <c r="J32" s="87">
        <v>1231.8800000000001</v>
      </c>
      <c r="K32" s="87">
        <v>169.15600000000001</v>
      </c>
      <c r="L32" s="80">
        <f t="shared" si="0"/>
        <v>7760.1200000000008</v>
      </c>
    </row>
    <row r="33" spans="1:12" x14ac:dyDescent="0.2">
      <c r="A33" s="79" t="s">
        <v>26</v>
      </c>
      <c r="B33" s="86">
        <v>42.280999999999999</v>
      </c>
      <c r="C33" s="86">
        <v>248.45</v>
      </c>
      <c r="D33" s="86">
        <v>182.82</v>
      </c>
      <c r="E33" s="86">
        <v>134.42400000000001</v>
      </c>
      <c r="F33" s="86">
        <v>3439.0489999999995</v>
      </c>
      <c r="G33" s="86">
        <v>373.78399999999999</v>
      </c>
      <c r="H33" s="86">
        <v>41.65</v>
      </c>
      <c r="I33" s="86">
        <v>38.322000000000003</v>
      </c>
      <c r="J33" s="86">
        <v>999.65000000000009</v>
      </c>
      <c r="K33" s="86">
        <v>25.346999999999998</v>
      </c>
      <c r="L33" s="79">
        <f t="shared" si="0"/>
        <v>5525.7769999999982</v>
      </c>
    </row>
    <row r="34" spans="1:12" x14ac:dyDescent="0.2">
      <c r="A34" s="80" t="s">
        <v>27</v>
      </c>
      <c r="B34" s="87">
        <v>299.52</v>
      </c>
      <c r="C34" s="87">
        <v>267.79999999999995</v>
      </c>
      <c r="D34" s="87">
        <v>2.04</v>
      </c>
      <c r="E34" s="87">
        <v>232.595</v>
      </c>
      <c r="F34" s="87">
        <v>2604.1999999999998</v>
      </c>
      <c r="G34" s="87">
        <v>435.29700000000003</v>
      </c>
      <c r="H34" s="87">
        <v>381.68000000000006</v>
      </c>
      <c r="I34" s="87">
        <v>28.659000000000002</v>
      </c>
      <c r="J34" s="87">
        <v>966.19999999999993</v>
      </c>
      <c r="K34" s="87">
        <v>652.25099999999998</v>
      </c>
      <c r="L34" s="80">
        <f t="shared" si="0"/>
        <v>5870.2419999999993</v>
      </c>
    </row>
    <row r="35" spans="1:12" x14ac:dyDescent="0.2">
      <c r="A35" s="79" t="s">
        <v>28</v>
      </c>
      <c r="B35" s="86">
        <v>111.88</v>
      </c>
      <c r="C35" s="86">
        <v>374.88</v>
      </c>
      <c r="D35" s="86">
        <v>512.96</v>
      </c>
      <c r="E35" s="86">
        <v>92.550000000000011</v>
      </c>
      <c r="F35" s="86">
        <v>2460.7999999999997</v>
      </c>
      <c r="G35" s="86">
        <v>522.79000000000008</v>
      </c>
      <c r="H35" s="86">
        <v>17.2</v>
      </c>
      <c r="I35" s="86">
        <v>57.06</v>
      </c>
      <c r="J35" s="86">
        <v>1078</v>
      </c>
      <c r="K35" s="86">
        <v>135.59</v>
      </c>
      <c r="L35" s="79">
        <f t="shared" si="0"/>
        <v>5363.71</v>
      </c>
    </row>
    <row r="36" spans="1:12" x14ac:dyDescent="0.2">
      <c r="A36" s="80" t="s">
        <v>29</v>
      </c>
      <c r="B36" s="87">
        <v>57.310999999999993</v>
      </c>
      <c r="C36" s="87">
        <v>304.27999999999997</v>
      </c>
      <c r="D36" s="87">
        <v>384.65999999999997</v>
      </c>
      <c r="E36" s="87">
        <v>167.84</v>
      </c>
      <c r="F36" s="87">
        <v>2013.46</v>
      </c>
      <c r="G36" s="87">
        <v>394.69000000000005</v>
      </c>
      <c r="H36" s="87">
        <v>759.78000000000009</v>
      </c>
      <c r="I36" s="87">
        <v>28.710999999999999</v>
      </c>
      <c r="J36" s="87">
        <v>920.08</v>
      </c>
      <c r="K36" s="87">
        <v>73.721999999999994</v>
      </c>
      <c r="L36" s="80">
        <f t="shared" si="0"/>
        <v>5104.5339999999997</v>
      </c>
    </row>
    <row r="37" spans="1:12" x14ac:dyDescent="0.2">
      <c r="A37" s="79" t="s">
        <v>30</v>
      </c>
      <c r="B37" s="86">
        <f>SUM(B29:B36)</f>
        <v>1075.25</v>
      </c>
      <c r="C37" s="86">
        <f t="shared" ref="C37:K37" si="3">SUM(C29:C36)</f>
        <v>2352.1509999999998</v>
      </c>
      <c r="D37" s="86">
        <f t="shared" si="3"/>
        <v>2533.6689999999999</v>
      </c>
      <c r="E37" s="86">
        <f t="shared" si="3"/>
        <v>1180.759</v>
      </c>
      <c r="F37" s="86">
        <f t="shared" si="3"/>
        <v>19411.508999999998</v>
      </c>
      <c r="G37" s="86">
        <f t="shared" si="3"/>
        <v>3340.4430000000002</v>
      </c>
      <c r="H37" s="86">
        <f t="shared" si="3"/>
        <v>5147.5119999999997</v>
      </c>
      <c r="I37" s="86">
        <f t="shared" si="3"/>
        <v>235.75799999999998</v>
      </c>
      <c r="J37" s="86">
        <f t="shared" si="3"/>
        <v>6888.71</v>
      </c>
      <c r="K37" s="86">
        <f t="shared" si="3"/>
        <v>1213.7159999999999</v>
      </c>
      <c r="L37" s="79">
        <f t="shared" si="0"/>
        <v>43379.476999999999</v>
      </c>
    </row>
    <row r="38" spans="1:12" x14ac:dyDescent="0.2">
      <c r="A38" s="84" t="s">
        <v>31</v>
      </c>
      <c r="B38" s="88">
        <f>B18+B27+B37</f>
        <v>4836.6669999999995</v>
      </c>
      <c r="C38" s="88">
        <f t="shared" ref="C38:K38" si="4">C18+C27+C37</f>
        <v>8950.9130000000005</v>
      </c>
      <c r="D38" s="88">
        <f t="shared" si="4"/>
        <v>7555.0109999999995</v>
      </c>
      <c r="E38" s="88">
        <f t="shared" si="4"/>
        <v>3073.663</v>
      </c>
      <c r="F38" s="88">
        <f t="shared" si="4"/>
        <v>60221.699000000001</v>
      </c>
      <c r="G38" s="88">
        <f t="shared" si="4"/>
        <v>11859.330999999998</v>
      </c>
      <c r="H38" s="88">
        <f t="shared" si="4"/>
        <v>30737.572000000004</v>
      </c>
      <c r="I38" s="88">
        <f t="shared" si="4"/>
        <v>1624.7010000000002</v>
      </c>
      <c r="J38" s="88">
        <f t="shared" si="4"/>
        <v>27807.918999999998</v>
      </c>
      <c r="K38" s="88">
        <f t="shared" si="4"/>
        <v>3955.8359999999998</v>
      </c>
      <c r="L38" s="84">
        <f t="shared" si="0"/>
        <v>160623.31200000003</v>
      </c>
    </row>
    <row r="39" spans="1:12" x14ac:dyDescent="0.2">
      <c r="A39" s="55"/>
      <c r="B39" s="12"/>
      <c r="C39" s="12"/>
      <c r="D39" s="12"/>
      <c r="E39" s="12"/>
      <c r="F39" s="12"/>
      <c r="G39" s="12"/>
      <c r="H39" s="12"/>
      <c r="I39" s="12"/>
      <c r="J39" s="12"/>
      <c r="K39" s="12"/>
      <c r="L39" s="12"/>
    </row>
    <row r="40" spans="1:12" x14ac:dyDescent="0.2">
      <c r="A40" s="55" t="s">
        <v>32</v>
      </c>
      <c r="B40" s="12"/>
      <c r="C40" s="12"/>
      <c r="D40" s="12"/>
      <c r="E40" s="12"/>
      <c r="F40" s="12"/>
      <c r="G40" s="12"/>
      <c r="H40" s="12"/>
      <c r="I40" s="12"/>
      <c r="J40" s="12"/>
      <c r="K40" s="12"/>
      <c r="L40" s="12"/>
    </row>
    <row r="41" spans="1:12" x14ac:dyDescent="0.2">
      <c r="B41" s="21"/>
      <c r="C41" s="21"/>
      <c r="D41" s="21"/>
      <c r="E41" s="21"/>
      <c r="F41" s="21"/>
      <c r="G41" s="21"/>
      <c r="H41" s="21"/>
      <c r="I41" s="21"/>
      <c r="J41" s="21"/>
      <c r="K41" s="21"/>
      <c r="L41" s="21"/>
    </row>
    <row r="42" spans="1:12" x14ac:dyDescent="0.2">
      <c r="B42" s="21"/>
      <c r="C42" s="21"/>
      <c r="D42" s="21"/>
      <c r="E42" s="21"/>
      <c r="F42" s="21"/>
      <c r="G42" s="21"/>
      <c r="H42" s="21"/>
      <c r="I42" s="21"/>
      <c r="J42" s="21"/>
      <c r="K42" s="21"/>
      <c r="L42" s="21"/>
    </row>
    <row r="43" spans="1:12" x14ac:dyDescent="0.2">
      <c r="B43" s="21"/>
      <c r="C43" s="21"/>
      <c r="D43" s="21"/>
      <c r="E43" s="21"/>
      <c r="F43" s="21"/>
      <c r="G43" s="21"/>
      <c r="H43" s="21"/>
      <c r="I43" s="21"/>
      <c r="J43" s="21"/>
      <c r="K43" s="21"/>
      <c r="L43" s="21"/>
    </row>
    <row r="44" spans="1:12" x14ac:dyDescent="0.2">
      <c r="B44" s="21"/>
      <c r="C44" s="21"/>
      <c r="D44" s="21"/>
      <c r="E44" s="21"/>
      <c r="F44" s="21"/>
      <c r="G44" s="21"/>
      <c r="H44" s="21"/>
      <c r="I44" s="21"/>
      <c r="J44" s="21"/>
      <c r="K44" s="21"/>
      <c r="L44" s="21"/>
    </row>
  </sheetData>
  <phoneticPr fontId="5" type="noConversion"/>
  <pageMargins left="0.7" right="0.7" top="0.75" bottom="0.75" header="0.3" footer="0.3"/>
  <pageSetup paperSize="9" scale="76" orientation="landscape"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43"/>
  <sheetViews>
    <sheetView showGridLines="0" zoomScale="85" zoomScaleNormal="85" workbookViewId="0"/>
  </sheetViews>
  <sheetFormatPr defaultRowHeight="12.75" x14ac:dyDescent="0.2"/>
  <cols>
    <col min="1" max="1" width="17.140625" customWidth="1"/>
    <col min="2" max="12" width="14.28515625" customWidth="1"/>
  </cols>
  <sheetData>
    <row r="1" spans="1:12" x14ac:dyDescent="0.2">
      <c r="A1" s="44" t="s">
        <v>190</v>
      </c>
      <c r="B1" s="24"/>
      <c r="C1" s="24"/>
      <c r="D1" s="24"/>
      <c r="E1" s="24"/>
      <c r="F1" s="24"/>
      <c r="G1" s="24"/>
      <c r="H1" s="24"/>
      <c r="I1" s="24"/>
      <c r="J1" s="24"/>
      <c r="K1" s="24"/>
      <c r="L1" s="24"/>
    </row>
    <row r="2" spans="1:12" x14ac:dyDescent="0.2">
      <c r="A2" s="62" t="s">
        <v>172</v>
      </c>
      <c r="B2" s="24"/>
      <c r="C2" s="24"/>
      <c r="D2" s="24"/>
      <c r="E2" s="24"/>
      <c r="F2" s="24"/>
      <c r="G2" s="24"/>
      <c r="H2" s="24"/>
      <c r="I2" s="24"/>
      <c r="J2" s="24"/>
      <c r="K2" s="24"/>
      <c r="L2" s="24"/>
    </row>
    <row r="3" spans="1:12" x14ac:dyDescent="0.2">
      <c r="A3" s="24"/>
      <c r="B3" s="24"/>
      <c r="C3" s="24"/>
      <c r="D3" s="24"/>
      <c r="E3" s="24"/>
      <c r="F3" s="24"/>
      <c r="G3" s="24"/>
      <c r="H3" s="24"/>
      <c r="I3" s="24"/>
      <c r="J3" s="24"/>
      <c r="K3" s="24"/>
      <c r="L3" s="45" t="s">
        <v>100</v>
      </c>
    </row>
    <row r="4" spans="1:12" x14ac:dyDescent="0.2">
      <c r="A4" s="24"/>
      <c r="B4" s="24"/>
      <c r="C4" s="24"/>
      <c r="D4" s="24"/>
      <c r="E4" s="24"/>
      <c r="F4" s="24"/>
      <c r="G4" s="24"/>
      <c r="H4" s="24"/>
      <c r="I4" s="24"/>
      <c r="J4" s="24"/>
      <c r="K4" s="24"/>
      <c r="L4" s="45"/>
    </row>
    <row r="5" spans="1:12" ht="75" customHeight="1" x14ac:dyDescent="0.2">
      <c r="A5" s="81" t="s">
        <v>153</v>
      </c>
      <c r="B5" s="82" t="s">
        <v>34</v>
      </c>
      <c r="C5" s="82" t="s">
        <v>52</v>
      </c>
      <c r="D5" s="82" t="s">
        <v>73</v>
      </c>
      <c r="E5" s="82" t="s">
        <v>74</v>
      </c>
      <c r="F5" s="82" t="s">
        <v>75</v>
      </c>
      <c r="G5" s="82" t="s">
        <v>58</v>
      </c>
      <c r="H5" s="82" t="s">
        <v>59</v>
      </c>
      <c r="I5" s="82" t="s">
        <v>50</v>
      </c>
      <c r="J5" s="82" t="s">
        <v>51</v>
      </c>
      <c r="K5" s="82" t="s">
        <v>36</v>
      </c>
      <c r="L5" s="82" t="s">
        <v>76</v>
      </c>
    </row>
    <row r="6" spans="1:12" x14ac:dyDescent="0.2">
      <c r="A6" s="80" t="s">
        <v>0</v>
      </c>
      <c r="B6" s="80"/>
      <c r="C6" s="80"/>
      <c r="D6" s="80"/>
      <c r="E6" s="80"/>
      <c r="F6" s="80"/>
      <c r="G6" s="80"/>
      <c r="H6" s="80"/>
      <c r="I6" s="80"/>
      <c r="J6" s="80"/>
      <c r="K6" s="80"/>
      <c r="L6" s="80"/>
    </row>
    <row r="7" spans="1:12" x14ac:dyDescent="0.2">
      <c r="A7" s="79" t="s">
        <v>109</v>
      </c>
      <c r="B7" s="86">
        <v>78</v>
      </c>
      <c r="C7" s="86">
        <v>0.7</v>
      </c>
      <c r="D7" s="86">
        <v>0</v>
      </c>
      <c r="E7" s="86">
        <v>0</v>
      </c>
      <c r="F7" s="86">
        <v>0</v>
      </c>
      <c r="G7" s="86">
        <v>0</v>
      </c>
      <c r="H7" s="86">
        <v>0</v>
      </c>
      <c r="I7" s="86">
        <v>5.0999999999999996</v>
      </c>
      <c r="J7" s="86">
        <v>0</v>
      </c>
      <c r="K7" s="86">
        <v>0</v>
      </c>
      <c r="L7" s="79">
        <f>SUM(B7:K7)</f>
        <v>83.8</v>
      </c>
    </row>
    <row r="8" spans="1:12" x14ac:dyDescent="0.2">
      <c r="A8" s="80" t="s">
        <v>1</v>
      </c>
      <c r="B8" s="87">
        <v>647.29</v>
      </c>
      <c r="C8" s="87">
        <v>0.83000000000000007</v>
      </c>
      <c r="D8" s="87">
        <v>0</v>
      </c>
      <c r="E8" s="87">
        <v>0</v>
      </c>
      <c r="F8" s="87">
        <v>0</v>
      </c>
      <c r="G8" s="87">
        <v>0</v>
      </c>
      <c r="H8" s="87">
        <v>0</v>
      </c>
      <c r="I8" s="87">
        <v>21.76</v>
      </c>
      <c r="J8" s="87">
        <v>0</v>
      </c>
      <c r="K8" s="87">
        <v>0</v>
      </c>
      <c r="L8" s="80">
        <f t="shared" ref="L8:L38" si="0">SUM(B8:K8)</f>
        <v>669.88</v>
      </c>
    </row>
    <row r="9" spans="1:12" x14ac:dyDescent="0.2">
      <c r="A9" s="79" t="s">
        <v>2</v>
      </c>
      <c r="B9" s="86">
        <v>122.99900000000001</v>
      </c>
      <c r="C9" s="86">
        <v>3.21</v>
      </c>
      <c r="D9" s="86">
        <v>0</v>
      </c>
      <c r="E9" s="86">
        <v>0</v>
      </c>
      <c r="F9" s="86">
        <v>0</v>
      </c>
      <c r="G9" s="86">
        <v>0</v>
      </c>
      <c r="H9" s="86">
        <v>0</v>
      </c>
      <c r="I9" s="86">
        <v>25.902999999999999</v>
      </c>
      <c r="J9" s="86">
        <v>0</v>
      </c>
      <c r="K9" s="86">
        <v>0</v>
      </c>
      <c r="L9" s="79">
        <f t="shared" si="0"/>
        <v>152.11199999999999</v>
      </c>
    </row>
    <row r="10" spans="1:12" x14ac:dyDescent="0.2">
      <c r="A10" s="80" t="s">
        <v>3</v>
      </c>
      <c r="B10" s="87">
        <v>2480.6400000000003</v>
      </c>
      <c r="C10" s="87">
        <v>114.74000000000001</v>
      </c>
      <c r="D10" s="87">
        <v>288.32</v>
      </c>
      <c r="E10" s="87">
        <v>54.55</v>
      </c>
      <c r="F10" s="87">
        <v>29.509999999999998</v>
      </c>
      <c r="G10" s="87">
        <v>0</v>
      </c>
      <c r="H10" s="87">
        <v>0</v>
      </c>
      <c r="I10" s="87">
        <v>1122</v>
      </c>
      <c r="J10" s="87">
        <v>0</v>
      </c>
      <c r="K10" s="87">
        <v>0</v>
      </c>
      <c r="L10" s="80">
        <f t="shared" si="0"/>
        <v>4089.7600000000007</v>
      </c>
    </row>
    <row r="11" spans="1:12" x14ac:dyDescent="0.2">
      <c r="A11" s="79" t="s">
        <v>10</v>
      </c>
      <c r="B11" s="86">
        <v>14.164</v>
      </c>
      <c r="C11" s="86">
        <v>0.51</v>
      </c>
      <c r="D11" s="86">
        <v>37.661000000000001</v>
      </c>
      <c r="E11" s="86">
        <v>0.504</v>
      </c>
      <c r="F11" s="86">
        <v>0</v>
      </c>
      <c r="G11" s="86">
        <v>0</v>
      </c>
      <c r="H11" s="86">
        <v>0</v>
      </c>
      <c r="I11" s="86">
        <v>3.048</v>
      </c>
      <c r="J11" s="86">
        <v>0</v>
      </c>
      <c r="K11" s="86">
        <v>0</v>
      </c>
      <c r="L11" s="79">
        <f t="shared" si="0"/>
        <v>55.887</v>
      </c>
    </row>
    <row r="12" spans="1:12" x14ac:dyDescent="0.2">
      <c r="A12" s="80" t="s">
        <v>4</v>
      </c>
      <c r="B12" s="87">
        <v>172.87</v>
      </c>
      <c r="C12" s="87">
        <v>2.0700000000000003</v>
      </c>
      <c r="D12" s="87">
        <v>4.9800000000000004</v>
      </c>
      <c r="E12" s="87">
        <v>0.61</v>
      </c>
      <c r="F12" s="87">
        <v>0</v>
      </c>
      <c r="G12" s="87">
        <v>0</v>
      </c>
      <c r="H12" s="87">
        <v>0</v>
      </c>
      <c r="I12" s="87">
        <v>5.9</v>
      </c>
      <c r="J12" s="87">
        <v>0</v>
      </c>
      <c r="K12" s="87">
        <v>0</v>
      </c>
      <c r="L12" s="80">
        <f t="shared" si="0"/>
        <v>186.43</v>
      </c>
    </row>
    <row r="13" spans="1:12" x14ac:dyDescent="0.2">
      <c r="A13" s="79" t="s">
        <v>5</v>
      </c>
      <c r="B13" s="86">
        <v>614.84899999999993</v>
      </c>
      <c r="C13" s="86">
        <v>2.4649999999999999</v>
      </c>
      <c r="D13" s="86">
        <v>0</v>
      </c>
      <c r="E13" s="86">
        <v>0</v>
      </c>
      <c r="F13" s="86">
        <v>0</v>
      </c>
      <c r="G13" s="86">
        <v>0</v>
      </c>
      <c r="H13" s="86">
        <v>0</v>
      </c>
      <c r="I13" s="86">
        <v>8.4340000000000011</v>
      </c>
      <c r="J13" s="86">
        <v>0</v>
      </c>
      <c r="K13" s="86">
        <v>0</v>
      </c>
      <c r="L13" s="79">
        <f t="shared" si="0"/>
        <v>625.74799999999993</v>
      </c>
    </row>
    <row r="14" spans="1:12" x14ac:dyDescent="0.2">
      <c r="A14" s="80" t="s">
        <v>6</v>
      </c>
      <c r="B14" s="87">
        <v>88.57</v>
      </c>
      <c r="C14" s="87">
        <v>0.65</v>
      </c>
      <c r="D14" s="87">
        <v>0</v>
      </c>
      <c r="E14" s="87">
        <v>0</v>
      </c>
      <c r="F14" s="87">
        <v>0</v>
      </c>
      <c r="G14" s="87">
        <v>0</v>
      </c>
      <c r="H14" s="87">
        <v>0</v>
      </c>
      <c r="I14" s="87">
        <v>11.21</v>
      </c>
      <c r="J14" s="87">
        <v>0</v>
      </c>
      <c r="K14" s="87">
        <v>0</v>
      </c>
      <c r="L14" s="80">
        <f t="shared" si="0"/>
        <v>100.43</v>
      </c>
    </row>
    <row r="15" spans="1:12" x14ac:dyDescent="0.2">
      <c r="A15" s="79" t="s">
        <v>7</v>
      </c>
      <c r="B15" s="86">
        <v>590.36400000000003</v>
      </c>
      <c r="C15" s="86">
        <v>1.256</v>
      </c>
      <c r="D15" s="86">
        <v>6.5720000000000001</v>
      </c>
      <c r="E15" s="86">
        <v>0.30000000000000004</v>
      </c>
      <c r="F15" s="86">
        <v>0</v>
      </c>
      <c r="G15" s="86">
        <v>0</v>
      </c>
      <c r="H15" s="86">
        <v>0</v>
      </c>
      <c r="I15" s="86">
        <v>18.731999999999999</v>
      </c>
      <c r="J15" s="86">
        <v>0</v>
      </c>
      <c r="K15" s="86">
        <v>0</v>
      </c>
      <c r="L15" s="79">
        <f t="shared" si="0"/>
        <v>617.22399999999993</v>
      </c>
    </row>
    <row r="16" spans="1:12" x14ac:dyDescent="0.2">
      <c r="A16" s="80" t="s">
        <v>8</v>
      </c>
      <c r="B16" s="87">
        <v>67.12</v>
      </c>
      <c r="C16" s="87">
        <v>0.53</v>
      </c>
      <c r="D16" s="87">
        <v>11.79</v>
      </c>
      <c r="E16" s="87">
        <v>0</v>
      </c>
      <c r="F16" s="87">
        <v>0</v>
      </c>
      <c r="G16" s="87">
        <v>0</v>
      </c>
      <c r="H16" s="87">
        <v>0</v>
      </c>
      <c r="I16" s="87">
        <v>2.52</v>
      </c>
      <c r="J16" s="87">
        <v>0</v>
      </c>
      <c r="K16" s="87">
        <v>0</v>
      </c>
      <c r="L16" s="80">
        <f t="shared" si="0"/>
        <v>81.96</v>
      </c>
    </row>
    <row r="17" spans="1:12" x14ac:dyDescent="0.2">
      <c r="A17" s="79" t="s">
        <v>9</v>
      </c>
      <c r="B17" s="86">
        <v>778.52499999999998</v>
      </c>
      <c r="C17" s="86">
        <v>0.188</v>
      </c>
      <c r="D17" s="86">
        <v>13.809999999999999</v>
      </c>
      <c r="E17" s="86">
        <v>0</v>
      </c>
      <c r="F17" s="86">
        <v>0</v>
      </c>
      <c r="G17" s="86">
        <v>0</v>
      </c>
      <c r="H17" s="86">
        <v>0</v>
      </c>
      <c r="I17" s="86">
        <v>18.721</v>
      </c>
      <c r="J17" s="86">
        <v>0</v>
      </c>
      <c r="K17" s="86">
        <v>0</v>
      </c>
      <c r="L17" s="79">
        <f t="shared" si="0"/>
        <v>811.24399999999991</v>
      </c>
    </row>
    <row r="18" spans="1:12" x14ac:dyDescent="0.2">
      <c r="A18" s="80" t="s">
        <v>11</v>
      </c>
      <c r="B18" s="87">
        <f>SUM(B7:B17)</f>
        <v>5655.3909999999987</v>
      </c>
      <c r="C18" s="87">
        <f t="shared" ref="C18:K18" si="1">SUM(C7:C17)</f>
        <v>127.14900000000002</v>
      </c>
      <c r="D18" s="87">
        <f t="shared" si="1"/>
        <v>363.13300000000004</v>
      </c>
      <c r="E18" s="87">
        <f t="shared" si="1"/>
        <v>55.963999999999992</v>
      </c>
      <c r="F18" s="87">
        <f t="shared" si="1"/>
        <v>29.509999999999998</v>
      </c>
      <c r="G18" s="87">
        <f t="shared" si="1"/>
        <v>0</v>
      </c>
      <c r="H18" s="87">
        <f t="shared" si="1"/>
        <v>0</v>
      </c>
      <c r="I18" s="87">
        <f t="shared" si="1"/>
        <v>1243.328</v>
      </c>
      <c r="J18" s="87">
        <f t="shared" si="1"/>
        <v>0</v>
      </c>
      <c r="K18" s="87">
        <f t="shared" si="1"/>
        <v>0</v>
      </c>
      <c r="L18" s="80">
        <f t="shared" si="0"/>
        <v>7474.4749999999985</v>
      </c>
    </row>
    <row r="19" spans="1:12" x14ac:dyDescent="0.2">
      <c r="A19" s="79" t="s">
        <v>12</v>
      </c>
      <c r="B19" s="86"/>
      <c r="C19" s="86"/>
      <c r="D19" s="86"/>
      <c r="E19" s="86"/>
      <c r="F19" s="86"/>
      <c r="G19" s="86"/>
      <c r="H19" s="86"/>
      <c r="I19" s="86"/>
      <c r="J19" s="86"/>
      <c r="K19" s="86"/>
      <c r="L19" s="79"/>
    </row>
    <row r="20" spans="1:12" x14ac:dyDescent="0.2">
      <c r="A20" s="80" t="s">
        <v>13</v>
      </c>
      <c r="B20" s="87">
        <v>42.760000000000005</v>
      </c>
      <c r="C20" s="87">
        <v>0.06</v>
      </c>
      <c r="D20" s="87">
        <v>2.72</v>
      </c>
      <c r="E20" s="87">
        <v>0</v>
      </c>
      <c r="F20" s="87">
        <v>0</v>
      </c>
      <c r="G20" s="87">
        <v>0</v>
      </c>
      <c r="H20" s="87">
        <v>0</v>
      </c>
      <c r="I20" s="87">
        <v>14.75</v>
      </c>
      <c r="J20" s="87">
        <v>0</v>
      </c>
      <c r="K20" s="87">
        <v>0</v>
      </c>
      <c r="L20" s="80">
        <f t="shared" si="0"/>
        <v>60.290000000000006</v>
      </c>
    </row>
    <row r="21" spans="1:12" x14ac:dyDescent="0.2">
      <c r="A21" s="79" t="s">
        <v>14</v>
      </c>
      <c r="B21" s="86">
        <v>68.775000000000006</v>
      </c>
      <c r="C21" s="86">
        <v>0.71</v>
      </c>
      <c r="D21" s="86">
        <v>6.54</v>
      </c>
      <c r="E21" s="86">
        <v>0</v>
      </c>
      <c r="F21" s="86">
        <v>0</v>
      </c>
      <c r="G21" s="86">
        <v>0</v>
      </c>
      <c r="H21" s="86">
        <v>0</v>
      </c>
      <c r="I21" s="86">
        <v>13.989000000000001</v>
      </c>
      <c r="J21" s="86">
        <v>0</v>
      </c>
      <c r="K21" s="86">
        <v>0</v>
      </c>
      <c r="L21" s="79">
        <f t="shared" si="0"/>
        <v>90.01400000000001</v>
      </c>
    </row>
    <row r="22" spans="1:12" x14ac:dyDescent="0.2">
      <c r="A22" s="80" t="s">
        <v>15</v>
      </c>
      <c r="B22" s="87">
        <v>106.723</v>
      </c>
      <c r="C22" s="87">
        <v>1.79</v>
      </c>
      <c r="D22" s="87">
        <v>0</v>
      </c>
      <c r="E22" s="87">
        <v>0</v>
      </c>
      <c r="F22" s="87">
        <v>0</v>
      </c>
      <c r="G22" s="87">
        <v>0</v>
      </c>
      <c r="H22" s="87">
        <v>0</v>
      </c>
      <c r="I22" s="87">
        <v>4.71</v>
      </c>
      <c r="J22" s="87">
        <v>0</v>
      </c>
      <c r="K22" s="87">
        <v>0</v>
      </c>
      <c r="L22" s="80">
        <f t="shared" si="0"/>
        <v>113.223</v>
      </c>
    </row>
    <row r="23" spans="1:12" x14ac:dyDescent="0.2">
      <c r="A23" s="79" t="s">
        <v>16</v>
      </c>
      <c r="B23" s="86">
        <v>127.97999999999999</v>
      </c>
      <c r="C23" s="86">
        <v>0</v>
      </c>
      <c r="D23" s="86">
        <v>0</v>
      </c>
      <c r="E23" s="86">
        <v>0</v>
      </c>
      <c r="F23" s="86">
        <v>0</v>
      </c>
      <c r="G23" s="86">
        <v>0</v>
      </c>
      <c r="H23" s="86">
        <v>0</v>
      </c>
      <c r="I23" s="86">
        <v>8.5380000000000003</v>
      </c>
      <c r="J23" s="86">
        <v>0</v>
      </c>
      <c r="K23" s="86">
        <v>0</v>
      </c>
      <c r="L23" s="79">
        <f t="shared" si="0"/>
        <v>136.518</v>
      </c>
    </row>
    <row r="24" spans="1:12" x14ac:dyDescent="0.2">
      <c r="A24" s="80" t="s">
        <v>17</v>
      </c>
      <c r="B24" s="87">
        <v>4.5640000000000001</v>
      </c>
      <c r="C24" s="87">
        <v>0</v>
      </c>
      <c r="D24" s="87">
        <v>0</v>
      </c>
      <c r="E24" s="87">
        <v>0</v>
      </c>
      <c r="F24" s="87">
        <v>0</v>
      </c>
      <c r="G24" s="87">
        <v>0</v>
      </c>
      <c r="H24" s="87">
        <v>0</v>
      </c>
      <c r="I24" s="87">
        <v>47.695</v>
      </c>
      <c r="J24" s="87">
        <v>0</v>
      </c>
      <c r="K24" s="87">
        <v>0</v>
      </c>
      <c r="L24" s="80">
        <f t="shared" si="0"/>
        <v>52.259</v>
      </c>
    </row>
    <row r="25" spans="1:12" x14ac:dyDescent="0.2">
      <c r="A25" s="79" t="s">
        <v>18</v>
      </c>
      <c r="B25" s="86">
        <v>47.622</v>
      </c>
      <c r="C25" s="86">
        <v>0.06</v>
      </c>
      <c r="D25" s="86">
        <v>0</v>
      </c>
      <c r="E25" s="86">
        <v>0</v>
      </c>
      <c r="F25" s="86">
        <v>0</v>
      </c>
      <c r="G25" s="86">
        <v>0</v>
      </c>
      <c r="H25" s="86">
        <v>0</v>
      </c>
      <c r="I25" s="86">
        <v>26.160000000000004</v>
      </c>
      <c r="J25" s="86">
        <v>0</v>
      </c>
      <c r="K25" s="86">
        <v>0</v>
      </c>
      <c r="L25" s="79">
        <f t="shared" si="0"/>
        <v>73.842000000000013</v>
      </c>
    </row>
    <row r="26" spans="1:12" x14ac:dyDescent="0.2">
      <c r="A26" s="80" t="s">
        <v>19</v>
      </c>
      <c r="B26" s="87">
        <v>59.870000000000005</v>
      </c>
      <c r="C26" s="87">
        <v>1.9</v>
      </c>
      <c r="D26" s="87">
        <v>0.9</v>
      </c>
      <c r="E26" s="87">
        <v>0</v>
      </c>
      <c r="F26" s="87">
        <v>0</v>
      </c>
      <c r="G26" s="87">
        <v>0</v>
      </c>
      <c r="H26" s="87">
        <v>0</v>
      </c>
      <c r="I26" s="87">
        <v>22.29</v>
      </c>
      <c r="J26" s="87">
        <v>0</v>
      </c>
      <c r="K26" s="87">
        <v>0</v>
      </c>
      <c r="L26" s="80">
        <f t="shared" si="0"/>
        <v>84.960000000000008</v>
      </c>
    </row>
    <row r="27" spans="1:12" x14ac:dyDescent="0.2">
      <c r="A27" s="79" t="s">
        <v>20</v>
      </c>
      <c r="B27" s="86">
        <f>SUM(B20:B26)</f>
        <v>458.29400000000004</v>
      </c>
      <c r="C27" s="86">
        <f t="shared" ref="C27:K27" si="2">SUM(C20:C26)</f>
        <v>4.5199999999999996</v>
      </c>
      <c r="D27" s="86">
        <f t="shared" si="2"/>
        <v>10.16</v>
      </c>
      <c r="E27" s="86">
        <f t="shared" si="2"/>
        <v>0</v>
      </c>
      <c r="F27" s="86">
        <f t="shared" si="2"/>
        <v>0</v>
      </c>
      <c r="G27" s="86">
        <f t="shared" si="2"/>
        <v>0</v>
      </c>
      <c r="H27" s="86">
        <f t="shared" si="2"/>
        <v>0</v>
      </c>
      <c r="I27" s="86">
        <f t="shared" si="2"/>
        <v>138.13199999999998</v>
      </c>
      <c r="J27" s="86">
        <f t="shared" si="2"/>
        <v>0</v>
      </c>
      <c r="K27" s="86">
        <f t="shared" si="2"/>
        <v>0</v>
      </c>
      <c r="L27" s="79">
        <f t="shared" si="0"/>
        <v>611.10599999999999</v>
      </c>
    </row>
    <row r="28" spans="1:12" x14ac:dyDescent="0.2">
      <c r="A28" s="80" t="s">
        <v>21</v>
      </c>
      <c r="B28" s="87"/>
      <c r="C28" s="87"/>
      <c r="D28" s="87"/>
      <c r="E28" s="87"/>
      <c r="F28" s="87"/>
      <c r="G28" s="87"/>
      <c r="H28" s="87"/>
      <c r="I28" s="87"/>
      <c r="J28" s="87"/>
      <c r="K28" s="87"/>
      <c r="L28" s="80"/>
    </row>
    <row r="29" spans="1:12" x14ac:dyDescent="0.2">
      <c r="A29" s="79" t="s">
        <v>22</v>
      </c>
      <c r="B29" s="86">
        <v>16.036000000000001</v>
      </c>
      <c r="C29" s="86">
        <v>0.12</v>
      </c>
      <c r="D29" s="86">
        <v>0</v>
      </c>
      <c r="E29" s="86">
        <v>1.24</v>
      </c>
      <c r="F29" s="86">
        <v>0</v>
      </c>
      <c r="G29" s="86">
        <v>0</v>
      </c>
      <c r="H29" s="86">
        <v>0</v>
      </c>
      <c r="I29" s="86">
        <v>0</v>
      </c>
      <c r="J29" s="86">
        <v>0</v>
      </c>
      <c r="K29" s="86">
        <v>0</v>
      </c>
      <c r="L29" s="79">
        <f t="shared" si="0"/>
        <v>17.396000000000001</v>
      </c>
    </row>
    <row r="30" spans="1:12" x14ac:dyDescent="0.2">
      <c r="A30" s="80" t="s">
        <v>23</v>
      </c>
      <c r="B30" s="87">
        <v>146.83199999999999</v>
      </c>
      <c r="C30" s="87">
        <v>6.2279999999999998</v>
      </c>
      <c r="D30" s="87">
        <v>107.108</v>
      </c>
      <c r="E30" s="87">
        <v>19.355</v>
      </c>
      <c r="F30" s="87">
        <v>0</v>
      </c>
      <c r="G30" s="87">
        <v>0.97599999999999998</v>
      </c>
      <c r="H30" s="87">
        <v>0</v>
      </c>
      <c r="I30" s="87">
        <v>104.90300000000001</v>
      </c>
      <c r="J30" s="87">
        <v>0</v>
      </c>
      <c r="K30" s="87">
        <v>0</v>
      </c>
      <c r="L30" s="80">
        <f t="shared" si="0"/>
        <v>385.40200000000004</v>
      </c>
    </row>
    <row r="31" spans="1:12" x14ac:dyDescent="0.2">
      <c r="A31" s="79" t="s">
        <v>24</v>
      </c>
      <c r="B31" s="86">
        <v>93.503999999999991</v>
      </c>
      <c r="C31" s="86">
        <v>0.8849999999999999</v>
      </c>
      <c r="D31" s="86">
        <v>0</v>
      </c>
      <c r="E31" s="86">
        <v>0</v>
      </c>
      <c r="F31" s="86">
        <v>0</v>
      </c>
      <c r="G31" s="86">
        <v>0</v>
      </c>
      <c r="H31" s="86">
        <v>0</v>
      </c>
      <c r="I31" s="86">
        <v>29.505000000000003</v>
      </c>
      <c r="J31" s="86">
        <v>0</v>
      </c>
      <c r="K31" s="86">
        <v>0</v>
      </c>
      <c r="L31" s="79">
        <f t="shared" si="0"/>
        <v>123.89400000000001</v>
      </c>
    </row>
    <row r="32" spans="1:12" x14ac:dyDescent="0.2">
      <c r="A32" s="80" t="s">
        <v>25</v>
      </c>
      <c r="B32" s="87">
        <v>404.46600000000001</v>
      </c>
      <c r="C32" s="87">
        <v>0.42</v>
      </c>
      <c r="D32" s="87">
        <v>0</v>
      </c>
      <c r="E32" s="87">
        <v>0</v>
      </c>
      <c r="F32" s="87">
        <v>0</v>
      </c>
      <c r="G32" s="87">
        <v>0</v>
      </c>
      <c r="H32" s="87">
        <v>0</v>
      </c>
      <c r="I32" s="87">
        <v>23.314999999999998</v>
      </c>
      <c r="J32" s="87">
        <v>0</v>
      </c>
      <c r="K32" s="87">
        <v>0</v>
      </c>
      <c r="L32" s="80">
        <f t="shared" si="0"/>
        <v>428.20100000000002</v>
      </c>
    </row>
    <row r="33" spans="1:12" x14ac:dyDescent="0.2">
      <c r="A33" s="79" t="s">
        <v>26</v>
      </c>
      <c r="B33" s="86">
        <v>68.150999999999996</v>
      </c>
      <c r="C33" s="86">
        <v>0.65199999999999991</v>
      </c>
      <c r="D33" s="86">
        <v>0</v>
      </c>
      <c r="E33" s="86">
        <v>0</v>
      </c>
      <c r="F33" s="86">
        <v>0</v>
      </c>
      <c r="G33" s="86">
        <v>0</v>
      </c>
      <c r="H33" s="86">
        <v>0</v>
      </c>
      <c r="I33" s="86">
        <v>61.624999999999993</v>
      </c>
      <c r="J33" s="86">
        <v>0</v>
      </c>
      <c r="K33" s="86">
        <v>0</v>
      </c>
      <c r="L33" s="79">
        <f t="shared" si="0"/>
        <v>130.428</v>
      </c>
    </row>
    <row r="34" spans="1:12" x14ac:dyDescent="0.2">
      <c r="A34" s="80" t="s">
        <v>27</v>
      </c>
      <c r="B34" s="87">
        <v>517.79499999999996</v>
      </c>
      <c r="C34" s="87">
        <v>0.90300000000000002</v>
      </c>
      <c r="D34" s="87">
        <v>0</v>
      </c>
      <c r="E34" s="87">
        <v>0</v>
      </c>
      <c r="F34" s="87">
        <v>0</v>
      </c>
      <c r="G34" s="87">
        <v>0</v>
      </c>
      <c r="H34" s="87">
        <v>0</v>
      </c>
      <c r="I34" s="87">
        <v>0</v>
      </c>
      <c r="J34" s="87">
        <v>0</v>
      </c>
      <c r="K34" s="87">
        <v>0</v>
      </c>
      <c r="L34" s="80">
        <f t="shared" si="0"/>
        <v>518.69799999999998</v>
      </c>
    </row>
    <row r="35" spans="1:12" x14ac:dyDescent="0.2">
      <c r="A35" s="79" t="s">
        <v>28</v>
      </c>
      <c r="B35" s="86">
        <v>128.07</v>
      </c>
      <c r="C35" s="86">
        <v>2.8600000000000003</v>
      </c>
      <c r="D35" s="86">
        <v>11.46</v>
      </c>
      <c r="E35" s="86">
        <v>0.74</v>
      </c>
      <c r="F35" s="86">
        <v>0</v>
      </c>
      <c r="G35" s="86">
        <v>0</v>
      </c>
      <c r="H35" s="86">
        <v>0</v>
      </c>
      <c r="I35" s="86">
        <v>1.6700000000000002</v>
      </c>
      <c r="J35" s="86">
        <v>0</v>
      </c>
      <c r="K35" s="86">
        <v>0.62</v>
      </c>
      <c r="L35" s="79">
        <f t="shared" si="0"/>
        <v>145.42000000000002</v>
      </c>
    </row>
    <row r="36" spans="1:12" x14ac:dyDescent="0.2">
      <c r="A36" s="80" t="s">
        <v>29</v>
      </c>
      <c r="B36" s="87">
        <v>73.424999999999997</v>
      </c>
      <c r="C36" s="87">
        <v>0.31</v>
      </c>
      <c r="D36" s="87">
        <v>0</v>
      </c>
      <c r="E36" s="87">
        <v>0</v>
      </c>
      <c r="F36" s="87">
        <v>0</v>
      </c>
      <c r="G36" s="87">
        <v>0</v>
      </c>
      <c r="H36" s="87">
        <v>0</v>
      </c>
      <c r="I36" s="87">
        <v>10.026999999999999</v>
      </c>
      <c r="J36" s="87">
        <v>0</v>
      </c>
      <c r="K36" s="87">
        <v>0</v>
      </c>
      <c r="L36" s="80">
        <f t="shared" si="0"/>
        <v>83.762</v>
      </c>
    </row>
    <row r="37" spans="1:12" x14ac:dyDescent="0.2">
      <c r="A37" s="79" t="s">
        <v>30</v>
      </c>
      <c r="B37" s="86">
        <f>SUM(B29:B36)</f>
        <v>1448.2789999999998</v>
      </c>
      <c r="C37" s="86">
        <f t="shared" ref="C37:K37" si="3">SUM(C29:C36)</f>
        <v>12.378000000000002</v>
      </c>
      <c r="D37" s="86">
        <f t="shared" si="3"/>
        <v>118.56800000000001</v>
      </c>
      <c r="E37" s="86">
        <f t="shared" si="3"/>
        <v>21.334999999999997</v>
      </c>
      <c r="F37" s="86">
        <f t="shared" si="3"/>
        <v>0</v>
      </c>
      <c r="G37" s="86">
        <f t="shared" si="3"/>
        <v>0.97599999999999998</v>
      </c>
      <c r="H37" s="86">
        <f t="shared" si="3"/>
        <v>0</v>
      </c>
      <c r="I37" s="86">
        <f t="shared" si="3"/>
        <v>231.04499999999999</v>
      </c>
      <c r="J37" s="86">
        <f t="shared" si="3"/>
        <v>0</v>
      </c>
      <c r="K37" s="86">
        <f t="shared" si="3"/>
        <v>0.62</v>
      </c>
      <c r="L37" s="79">
        <f t="shared" si="0"/>
        <v>1833.2009999999998</v>
      </c>
    </row>
    <row r="38" spans="1:12" x14ac:dyDescent="0.2">
      <c r="A38" s="84" t="s">
        <v>31</v>
      </c>
      <c r="B38" s="88">
        <f>B18+B27+B37</f>
        <v>7561.9639999999981</v>
      </c>
      <c r="C38" s="88">
        <f t="shared" ref="C38:K38" si="4">C18+C27+C37</f>
        <v>144.04700000000003</v>
      </c>
      <c r="D38" s="88">
        <f t="shared" si="4"/>
        <v>491.8610000000001</v>
      </c>
      <c r="E38" s="88">
        <f t="shared" si="4"/>
        <v>77.298999999999992</v>
      </c>
      <c r="F38" s="88">
        <f t="shared" si="4"/>
        <v>29.509999999999998</v>
      </c>
      <c r="G38" s="88">
        <f t="shared" si="4"/>
        <v>0.97599999999999998</v>
      </c>
      <c r="H38" s="88">
        <f t="shared" si="4"/>
        <v>0</v>
      </c>
      <c r="I38" s="88">
        <f t="shared" si="4"/>
        <v>1612.5050000000001</v>
      </c>
      <c r="J38" s="88">
        <f t="shared" si="4"/>
        <v>0</v>
      </c>
      <c r="K38" s="88">
        <f t="shared" si="4"/>
        <v>0.62</v>
      </c>
      <c r="L38" s="84">
        <f t="shared" si="0"/>
        <v>9918.7820000000011</v>
      </c>
    </row>
    <row r="39" spans="1:12" x14ac:dyDescent="0.2">
      <c r="A39" s="55"/>
      <c r="B39" s="12"/>
      <c r="C39" s="12"/>
      <c r="D39" s="12"/>
      <c r="E39" s="12"/>
      <c r="F39" s="12"/>
      <c r="G39" s="12"/>
      <c r="H39" s="12"/>
      <c r="I39" s="12"/>
      <c r="J39" s="12"/>
      <c r="K39" s="12"/>
      <c r="L39" s="12"/>
    </row>
    <row r="40" spans="1:12" x14ac:dyDescent="0.2">
      <c r="A40" s="18" t="s">
        <v>32</v>
      </c>
      <c r="B40" s="12"/>
      <c r="C40" s="12"/>
      <c r="D40" s="12"/>
      <c r="E40" s="12"/>
      <c r="F40" s="12"/>
      <c r="G40" s="12"/>
      <c r="H40" s="12"/>
      <c r="I40" s="12"/>
      <c r="J40" s="12"/>
      <c r="K40" s="12"/>
      <c r="L40" s="12"/>
    </row>
    <row r="41" spans="1:12" x14ac:dyDescent="0.2">
      <c r="B41" s="21"/>
      <c r="C41" s="21"/>
      <c r="D41" s="21"/>
      <c r="E41" s="21"/>
      <c r="F41" s="21"/>
      <c r="G41" s="21"/>
      <c r="H41" s="21"/>
      <c r="I41" s="21"/>
      <c r="J41" s="21"/>
      <c r="K41" s="21"/>
      <c r="L41" s="21"/>
    </row>
    <row r="42" spans="1:12" x14ac:dyDescent="0.2">
      <c r="B42" s="21"/>
      <c r="C42" s="21"/>
      <c r="D42" s="21"/>
      <c r="E42" s="21"/>
      <c r="F42" s="21"/>
      <c r="G42" s="21"/>
      <c r="H42" s="21"/>
      <c r="I42" s="21"/>
      <c r="J42" s="21"/>
      <c r="K42" s="21"/>
      <c r="L42" s="21"/>
    </row>
    <row r="43" spans="1:12" x14ac:dyDescent="0.2">
      <c r="B43" s="21"/>
      <c r="C43" s="21"/>
      <c r="D43" s="21"/>
      <c r="E43" s="21"/>
      <c r="F43" s="21"/>
      <c r="G43" s="21"/>
      <c r="H43" s="21"/>
      <c r="I43" s="21"/>
      <c r="J43" s="21"/>
      <c r="K43" s="21"/>
      <c r="L43" s="21"/>
    </row>
  </sheetData>
  <phoneticPr fontId="5" type="noConversion"/>
  <pageMargins left="0.7" right="0.7" top="0.75" bottom="0.75" header="0.3" footer="0.3"/>
  <pageSetup paperSize="9" scale="76"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44"/>
  <sheetViews>
    <sheetView showGridLines="0" zoomScale="85" zoomScaleNormal="85" workbookViewId="0"/>
  </sheetViews>
  <sheetFormatPr defaultRowHeight="12.75" x14ac:dyDescent="0.2"/>
  <cols>
    <col min="1" max="1" width="17.140625" customWidth="1"/>
    <col min="2" max="12" width="14.28515625" customWidth="1"/>
  </cols>
  <sheetData>
    <row r="1" spans="1:14" x14ac:dyDescent="0.2">
      <c r="A1" s="44" t="s">
        <v>187</v>
      </c>
      <c r="B1" s="24"/>
      <c r="C1" s="24"/>
      <c r="D1" s="24"/>
      <c r="E1" s="24"/>
      <c r="F1" s="24"/>
      <c r="G1" s="24"/>
      <c r="H1" s="24"/>
      <c r="I1" s="24"/>
      <c r="J1" s="24"/>
      <c r="K1" s="24"/>
      <c r="L1" s="24"/>
    </row>
    <row r="2" spans="1:14" ht="12" customHeight="1" x14ac:dyDescent="0.2">
      <c r="A2" s="62" t="s">
        <v>172</v>
      </c>
      <c r="B2" s="24"/>
      <c r="C2" s="24"/>
      <c r="D2" s="24"/>
      <c r="E2" s="24"/>
      <c r="F2" s="24"/>
      <c r="G2" s="24"/>
      <c r="H2" s="24"/>
      <c r="I2" s="24"/>
      <c r="J2" s="24"/>
      <c r="K2" s="24"/>
      <c r="L2" s="24"/>
    </row>
    <row r="3" spans="1:14" x14ac:dyDescent="0.2">
      <c r="A3" s="24"/>
      <c r="B3" s="24"/>
      <c r="C3" s="24"/>
      <c r="D3" s="24"/>
      <c r="E3" s="24"/>
      <c r="F3" s="24"/>
      <c r="G3" s="24"/>
      <c r="H3" s="24"/>
      <c r="I3" s="24"/>
      <c r="J3" s="24"/>
      <c r="K3" s="24"/>
      <c r="L3" s="45" t="s">
        <v>100</v>
      </c>
    </row>
    <row r="4" spans="1:14" x14ac:dyDescent="0.2">
      <c r="A4" s="24"/>
      <c r="B4" s="24"/>
      <c r="C4" s="24"/>
      <c r="D4" s="24"/>
      <c r="E4" s="24"/>
      <c r="F4" s="24"/>
      <c r="G4" s="24"/>
      <c r="H4" s="24"/>
      <c r="I4" s="24"/>
      <c r="J4" s="24"/>
      <c r="K4" s="24"/>
      <c r="L4" s="45"/>
    </row>
    <row r="5" spans="1:14" ht="75" customHeight="1" x14ac:dyDescent="0.2">
      <c r="A5" s="81" t="s">
        <v>153</v>
      </c>
      <c r="B5" s="82" t="s">
        <v>34</v>
      </c>
      <c r="C5" s="82" t="s">
        <v>52</v>
      </c>
      <c r="D5" s="82" t="s">
        <v>73</v>
      </c>
      <c r="E5" s="82" t="s">
        <v>74</v>
      </c>
      <c r="F5" s="82" t="s">
        <v>75</v>
      </c>
      <c r="G5" s="82" t="s">
        <v>58</v>
      </c>
      <c r="H5" s="82" t="s">
        <v>59</v>
      </c>
      <c r="I5" s="82" t="s">
        <v>50</v>
      </c>
      <c r="J5" s="82" t="s">
        <v>51</v>
      </c>
      <c r="K5" s="82" t="s">
        <v>36</v>
      </c>
      <c r="L5" s="82" t="s">
        <v>76</v>
      </c>
    </row>
    <row r="6" spans="1:14" x14ac:dyDescent="0.2">
      <c r="A6" s="80" t="s">
        <v>0</v>
      </c>
      <c r="B6" s="80"/>
      <c r="C6" s="80"/>
      <c r="D6" s="80"/>
      <c r="E6" s="80"/>
      <c r="F6" s="80"/>
      <c r="G6" s="80"/>
      <c r="H6" s="80"/>
      <c r="I6" s="80"/>
      <c r="J6" s="80"/>
      <c r="K6" s="80"/>
      <c r="L6" s="80"/>
    </row>
    <row r="7" spans="1:14" x14ac:dyDescent="0.2">
      <c r="A7" s="79" t="s">
        <v>109</v>
      </c>
      <c r="B7" s="86">
        <f>Table5!B7+Table6!B7+Table7!B7</f>
        <v>347</v>
      </c>
      <c r="C7" s="86">
        <f>Table5!C7+Table6!C7+Table7!C7</f>
        <v>510.5</v>
      </c>
      <c r="D7" s="86">
        <f>Table5!D7+Table6!D7+Table7!D7</f>
        <v>2080.4</v>
      </c>
      <c r="E7" s="86">
        <f>Table5!E7+Table6!E7+Table7!E7</f>
        <v>328.9</v>
      </c>
      <c r="F7" s="86">
        <f>Table5!F7+Table6!F7+Table7!F7</f>
        <v>9537.5999999999985</v>
      </c>
      <c r="G7" s="86">
        <f>Table5!G7+Table6!G7+Table7!G7</f>
        <v>513.19999999999993</v>
      </c>
      <c r="H7" s="86">
        <f>Table5!H7+Table6!H7+Table7!H7</f>
        <v>3521</v>
      </c>
      <c r="I7" s="86">
        <f>Table5!I7+Table6!I7+Table7!I7</f>
        <v>210.79999999999998</v>
      </c>
      <c r="J7" s="86">
        <f>Table5!J7+Table6!J7+Table7!J7</f>
        <v>2232</v>
      </c>
      <c r="K7" s="86">
        <f>Table5!K7+Table6!K7+Table7!K7</f>
        <v>100</v>
      </c>
      <c r="L7" s="86">
        <f>Table5!L7+Table6!L7+Table7!L7</f>
        <v>19381.399999999998</v>
      </c>
    </row>
    <row r="8" spans="1:14" x14ac:dyDescent="0.2">
      <c r="A8" s="80" t="s">
        <v>1</v>
      </c>
      <c r="B8" s="87">
        <f>Table5!B8+Table6!B8+Table7!B8</f>
        <v>1065.3</v>
      </c>
      <c r="C8" s="87">
        <f>Table5!C8+Table6!C8+Table7!C8</f>
        <v>675.0200000000001</v>
      </c>
      <c r="D8" s="87">
        <f>Table5!D8+Table6!D8+Table7!D8</f>
        <v>3270.39</v>
      </c>
      <c r="E8" s="87">
        <f>Table5!E8+Table6!E8+Table7!E8</f>
        <v>310</v>
      </c>
      <c r="F8" s="87">
        <f>Table5!F8+Table6!F8+Table7!F8</f>
        <v>8732</v>
      </c>
      <c r="G8" s="87">
        <f>Table5!G8+Table6!G8+Table7!G8</f>
        <v>743.4</v>
      </c>
      <c r="H8" s="87">
        <f>Table5!H8+Table6!H8+Table7!H8</f>
        <v>0</v>
      </c>
      <c r="I8" s="87">
        <f>Table5!I8+Table6!I8+Table7!I8</f>
        <v>59.289999999999992</v>
      </c>
      <c r="J8" s="87">
        <f>Table5!J8+Table6!J8+Table7!J8</f>
        <v>1695.4700000000003</v>
      </c>
      <c r="K8" s="87">
        <f>Table5!K8+Table6!K8+Table7!K8</f>
        <v>127.57000000000001</v>
      </c>
      <c r="L8" s="80">
        <f>Table5!L8+Table6!L8+Table7!L8</f>
        <v>16678.439999999999</v>
      </c>
      <c r="N8" s="16"/>
    </row>
    <row r="9" spans="1:14" x14ac:dyDescent="0.2">
      <c r="A9" s="79" t="s">
        <v>2</v>
      </c>
      <c r="B9" s="86">
        <f>Table5!B9+Table6!B9+Table7!B9</f>
        <v>1118.039</v>
      </c>
      <c r="C9" s="86">
        <f>Table5!C9+Table6!C9+Table7!C9</f>
        <v>497.46999999999997</v>
      </c>
      <c r="D9" s="86">
        <f>Table5!D9+Table6!D9+Table7!D9</f>
        <v>1710.71</v>
      </c>
      <c r="E9" s="86">
        <f>Table5!E9+Table6!E9+Table7!E9</f>
        <v>536.27</v>
      </c>
      <c r="F9" s="86">
        <f>Table5!F9+Table6!F9+Table7!F9</f>
        <v>8086.72</v>
      </c>
      <c r="G9" s="86">
        <f>Table5!G9+Table6!G9+Table7!G9</f>
        <v>381.79700000000003</v>
      </c>
      <c r="H9" s="86">
        <f>Table5!H9+Table6!H9+Table7!H9</f>
        <v>1268.72</v>
      </c>
      <c r="I9" s="86">
        <f>Table5!I9+Table6!I9+Table7!I9</f>
        <v>45.332999999999998</v>
      </c>
      <c r="J9" s="86">
        <f>Table5!J9+Table6!J9+Table7!J9</f>
        <v>814.02</v>
      </c>
      <c r="K9" s="86">
        <f>Table5!K9+Table6!K9+Table7!K9</f>
        <v>25.454000000000001</v>
      </c>
      <c r="L9" s="79">
        <f>Table5!L9+Table6!L9+Table7!L9</f>
        <v>14484.532999999998</v>
      </c>
      <c r="N9" s="16"/>
    </row>
    <row r="10" spans="1:14" x14ac:dyDescent="0.2">
      <c r="A10" s="80" t="s">
        <v>3</v>
      </c>
      <c r="B10" s="87">
        <f>Table5!B10+Table6!B10+Table7!B10</f>
        <v>6492.3700000000008</v>
      </c>
      <c r="C10" s="87">
        <f>Table5!C10+Table6!C10+Table7!C10</f>
        <v>2510.1899999999996</v>
      </c>
      <c r="D10" s="87">
        <f>Table5!D10+Table6!D10+Table7!D10</f>
        <v>11095.54</v>
      </c>
      <c r="E10" s="87">
        <f>Table5!E10+Table6!E10+Table7!E10</f>
        <v>1810.63</v>
      </c>
      <c r="F10" s="87">
        <f>Table5!F10+Table6!F10+Table7!F10</f>
        <v>19054.170000000002</v>
      </c>
      <c r="G10" s="87">
        <f>Table5!G10+Table6!G10+Table7!G10</f>
        <v>1583.1799999999998</v>
      </c>
      <c r="H10" s="87">
        <f>Table5!H10+Table6!H10+Table7!H10</f>
        <v>138.29</v>
      </c>
      <c r="I10" s="87">
        <f>Table5!I10+Table6!I10+Table7!I10</f>
        <v>2039.77</v>
      </c>
      <c r="J10" s="87">
        <f>Table5!J10+Table6!J10+Table7!J10</f>
        <v>3559.1099999999997</v>
      </c>
      <c r="K10" s="87">
        <f>Table5!K10+Table6!K10+Table7!K10</f>
        <v>206.32</v>
      </c>
      <c r="L10" s="80">
        <f>Table5!L10+Table6!L10+Table7!L10</f>
        <v>48489.57</v>
      </c>
      <c r="N10" s="16"/>
    </row>
    <row r="11" spans="1:14" x14ac:dyDescent="0.2">
      <c r="A11" s="79" t="s">
        <v>10</v>
      </c>
      <c r="B11" s="86">
        <f>Table5!B11+Table6!B11+Table7!B11</f>
        <v>733.928</v>
      </c>
      <c r="C11" s="86">
        <f>Table5!C11+Table6!C11+Table7!C11</f>
        <v>270.26099999999997</v>
      </c>
      <c r="D11" s="86">
        <f>Table5!D11+Table6!D11+Table7!D11</f>
        <v>1171.672</v>
      </c>
      <c r="E11" s="86">
        <f>Table5!E11+Table6!E11+Table7!E11</f>
        <v>260.41000000000003</v>
      </c>
      <c r="F11" s="86">
        <f>Table5!F11+Table6!F11+Table7!F11</f>
        <v>3898.01</v>
      </c>
      <c r="G11" s="86">
        <f>Table5!G11+Table6!G11+Table7!G11</f>
        <v>233.56400000000002</v>
      </c>
      <c r="H11" s="86">
        <f>Table5!H11+Table6!H11+Table7!H11</f>
        <v>1347.9499999999998</v>
      </c>
      <c r="I11" s="86">
        <f>Table5!I11+Table6!I11+Table7!I11</f>
        <v>29.319000000000003</v>
      </c>
      <c r="J11" s="86">
        <f>Table5!J11+Table6!J11+Table7!J11</f>
        <v>650.32999999999993</v>
      </c>
      <c r="K11" s="86">
        <f>Table5!K11+Table6!K11+Table7!K11</f>
        <v>54.701000000000008</v>
      </c>
      <c r="L11" s="79">
        <f>Table5!L11+Table6!L11+Table7!L11</f>
        <v>8650.1450000000004</v>
      </c>
      <c r="N11" s="16"/>
    </row>
    <row r="12" spans="1:14" x14ac:dyDescent="0.2">
      <c r="A12" s="80" t="s">
        <v>4</v>
      </c>
      <c r="B12" s="87">
        <f>Table5!B12+Table6!B12+Table7!B12</f>
        <v>1124.6100000000001</v>
      </c>
      <c r="C12" s="87">
        <f>Table5!C12+Table6!C12+Table7!C12</f>
        <v>437.86</v>
      </c>
      <c r="D12" s="87">
        <f>Table5!D12+Table6!D12+Table7!D12</f>
        <v>2242.81</v>
      </c>
      <c r="E12" s="87">
        <f>Table5!E12+Table6!E12+Table7!E12</f>
        <v>346.31</v>
      </c>
      <c r="F12" s="87">
        <f>Table5!F12+Table6!F12+Table7!F12</f>
        <v>7094.2699999999995</v>
      </c>
      <c r="G12" s="87">
        <f>Table5!G12+Table6!G12+Table7!G12</f>
        <v>329.73</v>
      </c>
      <c r="H12" s="87">
        <f>Table5!H12+Table6!H12+Table7!H12</f>
        <v>1145.8400000000001</v>
      </c>
      <c r="I12" s="87">
        <f>Table5!I12+Table6!I12+Table7!I12</f>
        <v>27.729999999999997</v>
      </c>
      <c r="J12" s="87">
        <f>Table5!J12+Table6!J12+Table7!J12</f>
        <v>531.41</v>
      </c>
      <c r="K12" s="87">
        <f>Table5!K12+Table6!K12+Table7!K12</f>
        <v>68.8</v>
      </c>
      <c r="L12" s="80">
        <f>Table5!L12+Table6!L12+Table7!L12</f>
        <v>13349.369999999999</v>
      </c>
      <c r="N12" s="16"/>
    </row>
    <row r="13" spans="1:14" x14ac:dyDescent="0.2">
      <c r="A13" s="79" t="s">
        <v>5</v>
      </c>
      <c r="B13" s="86">
        <f>Table5!B13+Table6!B13+Table7!B13</f>
        <v>902.44899999999996</v>
      </c>
      <c r="C13" s="86">
        <f>Table5!C13+Table6!C13+Table7!C13</f>
        <v>454.18</v>
      </c>
      <c r="D13" s="86">
        <f>Table5!D13+Table6!D13+Table7!D13</f>
        <v>2523.12</v>
      </c>
      <c r="E13" s="86">
        <f>Table5!E13+Table6!E13+Table7!E13</f>
        <v>248.4</v>
      </c>
      <c r="F13" s="86">
        <f>Table5!F13+Table6!F13+Table7!F13</f>
        <v>4656.24</v>
      </c>
      <c r="G13" s="86">
        <f>Table5!G13+Table6!G13+Table7!G13</f>
        <v>491.55499999999995</v>
      </c>
      <c r="H13" s="86">
        <f>Table5!H13+Table6!H13+Table7!H13</f>
        <v>0</v>
      </c>
      <c r="I13" s="86">
        <f>Table5!I13+Table6!I13+Table7!I13</f>
        <v>31.154999999999998</v>
      </c>
      <c r="J13" s="86">
        <f>Table5!J13+Table6!J13+Table7!J13</f>
        <v>781.04899999999998</v>
      </c>
      <c r="K13" s="86">
        <f>Table5!K13+Table6!K13+Table7!K13</f>
        <v>72.716999999999985</v>
      </c>
      <c r="L13" s="79">
        <f>Table5!L13+Table6!L13+Table7!L13</f>
        <v>10160.864999999998</v>
      </c>
      <c r="N13" s="16"/>
    </row>
    <row r="14" spans="1:14" x14ac:dyDescent="0.2">
      <c r="A14" s="80" t="s">
        <v>6</v>
      </c>
      <c r="B14" s="87">
        <f>Table5!B14+Table6!B14+Table7!B14</f>
        <v>677.54</v>
      </c>
      <c r="C14" s="87">
        <f>Table5!C14+Table6!C14+Table7!C14</f>
        <v>366.78</v>
      </c>
      <c r="D14" s="87">
        <f>Table5!D14+Table6!D14+Table7!D14</f>
        <v>1490.9599999999998</v>
      </c>
      <c r="E14" s="87">
        <f>Table5!E14+Table6!E14+Table7!E14</f>
        <v>239.07</v>
      </c>
      <c r="F14" s="87">
        <f>Table5!F14+Table6!F14+Table7!F14</f>
        <v>4233.6400000000003</v>
      </c>
      <c r="G14" s="87">
        <f>Table5!G14+Table6!G14+Table7!G14</f>
        <v>377.44999999999993</v>
      </c>
      <c r="H14" s="87">
        <f>Table5!H14+Table6!H14+Table7!H14</f>
        <v>1895.04</v>
      </c>
      <c r="I14" s="87">
        <f>Table5!I14+Table6!I14+Table7!I14</f>
        <v>56.78</v>
      </c>
      <c r="J14" s="87">
        <f>Table5!J14+Table6!J14+Table7!J14</f>
        <v>851.64</v>
      </c>
      <c r="K14" s="87">
        <f>Table5!K14+Table6!K14+Table7!K14</f>
        <v>93.26</v>
      </c>
      <c r="L14" s="80">
        <f>Table5!L14+Table6!L14+Table7!L14</f>
        <v>10282.16</v>
      </c>
      <c r="N14" s="16"/>
    </row>
    <row r="15" spans="1:14" x14ac:dyDescent="0.2">
      <c r="A15" s="79" t="s">
        <v>7</v>
      </c>
      <c r="B15" s="86">
        <f>Table5!B15+Table6!B15+Table7!B15</f>
        <v>819.101</v>
      </c>
      <c r="C15" s="86">
        <f>Table5!C15+Table6!C15+Table7!C15</f>
        <v>741.29200000000003</v>
      </c>
      <c r="D15" s="86">
        <f>Table5!D15+Table6!D15+Table7!D15</f>
        <v>4395.7120000000004</v>
      </c>
      <c r="E15" s="86">
        <f>Table5!E15+Table6!E15+Table7!E15</f>
        <v>427.70400000000001</v>
      </c>
      <c r="F15" s="86">
        <f>Table5!F15+Table6!F15+Table7!F15</f>
        <v>13054.32</v>
      </c>
      <c r="G15" s="86">
        <f>Table5!G15+Table6!G15+Table7!G15</f>
        <v>685.95</v>
      </c>
      <c r="H15" s="86">
        <f>Table5!H15+Table6!H15+Table7!H15</f>
        <v>2610.8599999999997</v>
      </c>
      <c r="I15" s="86">
        <f>Table5!I15+Table6!I15+Table7!I15</f>
        <v>93.091999999999999</v>
      </c>
      <c r="J15" s="86">
        <f>Table5!J15+Table6!J15+Table7!J15</f>
        <v>1716.1999999999998</v>
      </c>
      <c r="K15" s="86">
        <f>Table5!K15+Table6!K15+Table7!K15</f>
        <v>151.06300000000002</v>
      </c>
      <c r="L15" s="79">
        <f>Table5!L15+Table6!L15+Table7!L15</f>
        <v>24695.293999999998</v>
      </c>
      <c r="N15" s="16"/>
    </row>
    <row r="16" spans="1:14" x14ac:dyDescent="0.2">
      <c r="A16" s="80" t="s">
        <v>8</v>
      </c>
      <c r="B16" s="87">
        <f>Table5!B16+Table6!B16+Table7!B16</f>
        <v>1925.2000000000003</v>
      </c>
      <c r="C16" s="87">
        <f>Table5!C16+Table6!C16+Table7!C16</f>
        <v>774.27</v>
      </c>
      <c r="D16" s="87">
        <f>Table5!D16+Table6!D16+Table7!D16</f>
        <v>2543.0100000000002</v>
      </c>
      <c r="E16" s="87">
        <f>Table5!E16+Table6!E16+Table7!E16</f>
        <v>829.01</v>
      </c>
      <c r="F16" s="87">
        <f>Table5!F16+Table6!F16+Table7!F16</f>
        <v>10550.56</v>
      </c>
      <c r="G16" s="87">
        <f>Table5!G16+Table6!G16+Table7!G16</f>
        <v>572.81999999999994</v>
      </c>
      <c r="H16" s="87">
        <f>Table5!H16+Table6!H16+Table7!H16</f>
        <v>2324.88</v>
      </c>
      <c r="I16" s="87">
        <f>Table5!I16+Table6!I16+Table7!I16</f>
        <v>337.95000000000005</v>
      </c>
      <c r="J16" s="87">
        <f>Table5!J16+Table6!J16+Table7!J16</f>
        <v>1133.3800000000001</v>
      </c>
      <c r="K16" s="87">
        <f>Table5!K16+Table6!K16+Table7!K16</f>
        <v>140.67000000000002</v>
      </c>
      <c r="L16" s="80">
        <f>Table5!L16+Table6!L16+Table7!L16</f>
        <v>21131.75</v>
      </c>
      <c r="N16" s="16"/>
    </row>
    <row r="17" spans="1:14" x14ac:dyDescent="0.2">
      <c r="A17" s="79" t="s">
        <v>9</v>
      </c>
      <c r="B17" s="86">
        <f>Table5!B17+Table6!B17+Table7!B17</f>
        <v>1138.047</v>
      </c>
      <c r="C17" s="86">
        <f>Table5!C17+Table6!C17+Table7!C17</f>
        <v>819.7059999999999</v>
      </c>
      <c r="D17" s="86">
        <f>Table5!D17+Table6!D17+Table7!D17</f>
        <v>3583.7500000000005</v>
      </c>
      <c r="E17" s="86">
        <f>Table5!E17+Table6!E17+Table7!E17</f>
        <v>451.49</v>
      </c>
      <c r="F17" s="86">
        <f>Table5!F17+Table6!F17+Table7!F17</f>
        <v>10447.150000000001</v>
      </c>
      <c r="G17" s="86">
        <f>Table5!G17+Table6!G17+Table7!G17</f>
        <v>792.65599999999995</v>
      </c>
      <c r="H17" s="86">
        <f>Table5!H17+Table6!H17+Table7!H17</f>
        <v>5400.65</v>
      </c>
      <c r="I17" s="86">
        <f>Table5!I17+Table6!I17+Table7!I17</f>
        <v>289.86100000000005</v>
      </c>
      <c r="J17" s="86">
        <f>Table5!J17+Table6!J17+Table7!J17</f>
        <v>2737.75</v>
      </c>
      <c r="K17" s="86">
        <f>Table5!K17+Table6!K17+Table7!K17</f>
        <v>168.76599999999999</v>
      </c>
      <c r="L17" s="79">
        <f>Table5!L17+Table6!L17+Table7!L17</f>
        <v>25829.826000000001</v>
      </c>
      <c r="N17" s="16"/>
    </row>
    <row r="18" spans="1:14" x14ac:dyDescent="0.2">
      <c r="A18" s="80" t="s">
        <v>11</v>
      </c>
      <c r="B18" s="87">
        <f>Table5!B18+Table6!B18+Table7!B18</f>
        <v>16343.583999999999</v>
      </c>
      <c r="C18" s="87">
        <f>Table5!C18+Table6!C18+Table7!C18</f>
        <v>8057.5290000000014</v>
      </c>
      <c r="D18" s="87">
        <f>Table5!D18+Table6!D18+Table7!D18</f>
        <v>36108.074000000001</v>
      </c>
      <c r="E18" s="87">
        <f>Table5!E18+Table6!E18+Table7!E18</f>
        <v>5788.1939999999995</v>
      </c>
      <c r="F18" s="87">
        <f>Table5!F18+Table6!F18+Table7!F18</f>
        <v>99344.679999999978</v>
      </c>
      <c r="G18" s="87">
        <f>Table5!G18+Table6!G18+Table7!G18</f>
        <v>6705.3019999999997</v>
      </c>
      <c r="H18" s="87">
        <f>Table5!H18+Table6!H18+Table7!H18</f>
        <v>19653.230000000003</v>
      </c>
      <c r="I18" s="87">
        <f>Table5!I18+Table6!I18+Table7!I18</f>
        <v>3221.08</v>
      </c>
      <c r="J18" s="87">
        <f>Table5!J18+Table6!J18+Table7!J18</f>
        <v>16702.359</v>
      </c>
      <c r="K18" s="87">
        <f>Table5!K18+Table6!K18+Table7!K18</f>
        <v>1209.3209999999999</v>
      </c>
      <c r="L18" s="80">
        <f>Table5!L18+Table6!L18+Table7!L18</f>
        <v>213133.35299999997</v>
      </c>
      <c r="N18" s="16"/>
    </row>
    <row r="19" spans="1:14" x14ac:dyDescent="0.2">
      <c r="A19" s="79" t="s">
        <v>12</v>
      </c>
      <c r="B19" s="86"/>
      <c r="C19" s="86"/>
      <c r="D19" s="86"/>
      <c r="E19" s="86"/>
      <c r="F19" s="86"/>
      <c r="G19" s="86"/>
      <c r="H19" s="86"/>
      <c r="I19" s="86"/>
      <c r="J19" s="86"/>
      <c r="K19" s="86"/>
      <c r="L19" s="79"/>
      <c r="N19" s="16"/>
    </row>
    <row r="20" spans="1:14" x14ac:dyDescent="0.2">
      <c r="A20" s="80" t="s">
        <v>13</v>
      </c>
      <c r="B20" s="87">
        <f>Table5!B20+Table6!B20+Table7!B20</f>
        <v>489.31</v>
      </c>
      <c r="C20" s="87">
        <f>Table5!C20+Table6!C20+Table7!C20</f>
        <v>180.22</v>
      </c>
      <c r="D20" s="87">
        <f>Table5!D20+Table6!D20+Table7!D20</f>
        <v>1100.0899999999999</v>
      </c>
      <c r="E20" s="87">
        <f>Table5!E20+Table6!E20+Table7!E20</f>
        <v>233.48000000000002</v>
      </c>
      <c r="F20" s="87">
        <f>Table5!F20+Table6!F20+Table7!F20</f>
        <v>2439.1</v>
      </c>
      <c r="G20" s="87">
        <f>Table5!G20+Table6!G20+Table7!G20</f>
        <v>170.24</v>
      </c>
      <c r="H20" s="87">
        <f>Table5!H20+Table6!H20+Table7!H20</f>
        <v>271.18</v>
      </c>
      <c r="I20" s="87">
        <f>Table5!I20+Table6!I20+Table7!I20</f>
        <v>32.36</v>
      </c>
      <c r="J20" s="87">
        <f>Table5!J20+Table6!J20+Table7!J20</f>
        <v>311.08000000000004</v>
      </c>
      <c r="K20" s="87">
        <f>Table5!K20+Table6!K20+Table7!K20</f>
        <v>363.52000000000004</v>
      </c>
      <c r="L20" s="80">
        <f>Table5!L20+Table6!L20+Table7!L20</f>
        <v>5590.5800000000008</v>
      </c>
      <c r="N20" s="16"/>
    </row>
    <row r="21" spans="1:14" x14ac:dyDescent="0.2">
      <c r="A21" s="79" t="s">
        <v>14</v>
      </c>
      <c r="B21" s="86">
        <f>Table5!B21+Table6!B21+Table7!B21</f>
        <v>1090.7460000000001</v>
      </c>
      <c r="C21" s="86">
        <f>Table5!C21+Table6!C21+Table7!C21</f>
        <v>452.36700000000002</v>
      </c>
      <c r="D21" s="86">
        <f>Table5!D21+Table6!D21+Table7!D21</f>
        <v>2445.6439999999998</v>
      </c>
      <c r="E21" s="86">
        <f>Table5!E21+Table6!E21+Table7!E21</f>
        <v>383.57599999999996</v>
      </c>
      <c r="F21" s="86">
        <f>Table5!F21+Table6!F21+Table7!F21</f>
        <v>5526.65</v>
      </c>
      <c r="G21" s="86">
        <f>Table5!G21+Table6!G21+Table7!G21</f>
        <v>445.62799999999999</v>
      </c>
      <c r="H21" s="86">
        <f>Table5!H21+Table6!H21+Table7!H21</f>
        <v>845.43999999999994</v>
      </c>
      <c r="I21" s="86">
        <f>Table5!I21+Table6!I21+Table7!I21</f>
        <v>53.335999999999999</v>
      </c>
      <c r="J21" s="86">
        <f>Table5!J21+Table6!J21+Table7!J21</f>
        <v>922.22</v>
      </c>
      <c r="K21" s="86">
        <f>Table5!K21+Table6!K21+Table7!K21</f>
        <v>1171.75</v>
      </c>
      <c r="L21" s="79">
        <f>Table5!L21+Table6!L21+Table7!L21</f>
        <v>13337.356999999996</v>
      </c>
      <c r="N21" s="16"/>
    </row>
    <row r="22" spans="1:14" x14ac:dyDescent="0.2">
      <c r="A22" s="80" t="s">
        <v>15</v>
      </c>
      <c r="B22" s="87">
        <f>Table5!B22+Table6!B22+Table7!B22</f>
        <v>2342.8330000000001</v>
      </c>
      <c r="C22" s="87">
        <f>Table5!C22+Table6!C22+Table7!C22</f>
        <v>779.02</v>
      </c>
      <c r="D22" s="87">
        <f>Table5!D22+Table6!D22+Table7!D22</f>
        <v>3333.98</v>
      </c>
      <c r="E22" s="87">
        <f>Table5!E22+Table6!E22+Table7!E22</f>
        <v>1159.29</v>
      </c>
      <c r="F22" s="87">
        <f>Table5!F22+Table6!F22+Table7!F22</f>
        <v>2981.14</v>
      </c>
      <c r="G22" s="87">
        <f>Table5!G22+Table6!G22+Table7!G22</f>
        <v>844.40599999999995</v>
      </c>
      <c r="H22" s="87">
        <f>Table5!H22+Table6!H22+Table7!H22</f>
        <v>2119.65</v>
      </c>
      <c r="I22" s="87">
        <f>Table5!I22+Table6!I22+Table7!I22</f>
        <v>63.02</v>
      </c>
      <c r="J22" s="87">
        <f>Table5!J22+Table6!J22+Table7!J22</f>
        <v>1225.21</v>
      </c>
      <c r="K22" s="87">
        <f>Table5!K22+Table6!K22+Table7!K22</f>
        <v>3028.06</v>
      </c>
      <c r="L22" s="80">
        <f>Table5!L22+Table6!L22+Table7!L22</f>
        <v>17876.609</v>
      </c>
      <c r="N22" s="16"/>
    </row>
    <row r="23" spans="1:14" x14ac:dyDescent="0.2">
      <c r="A23" s="79" t="s">
        <v>16</v>
      </c>
      <c r="B23" s="86">
        <f>Table5!B23+Table6!B23+Table7!B23</f>
        <v>616.09100000000001</v>
      </c>
      <c r="C23" s="86">
        <f>Table5!C23+Table6!C23+Table7!C23</f>
        <v>168.1</v>
      </c>
      <c r="D23" s="86">
        <f>Table5!D23+Table6!D23+Table7!D23</f>
        <v>1665.31</v>
      </c>
      <c r="E23" s="86">
        <f>Table5!E23+Table6!E23+Table7!E23</f>
        <v>502.52</v>
      </c>
      <c r="F23" s="86">
        <f>Table5!F23+Table6!F23+Table7!F23</f>
        <v>2195.0500000000002</v>
      </c>
      <c r="G23" s="86">
        <f>Table5!G23+Table6!G23+Table7!G23</f>
        <v>232.03399999999996</v>
      </c>
      <c r="H23" s="86">
        <f>Table5!H23+Table6!H23+Table7!H23</f>
        <v>1627.85</v>
      </c>
      <c r="I23" s="86">
        <f>Table5!I23+Table6!I23+Table7!I23</f>
        <v>27.279</v>
      </c>
      <c r="J23" s="86">
        <f>Table5!J23+Table6!J23+Table7!J23</f>
        <v>498.37</v>
      </c>
      <c r="K23" s="86">
        <f>Table5!K23+Table6!K23+Table7!K23</f>
        <v>469.59300000000002</v>
      </c>
      <c r="L23" s="79">
        <f>Table5!L23+Table6!L23+Table7!L23</f>
        <v>8002.1970000000001</v>
      </c>
      <c r="N23" s="16"/>
    </row>
    <row r="24" spans="1:14" x14ac:dyDescent="0.2">
      <c r="A24" s="80" t="s">
        <v>17</v>
      </c>
      <c r="B24" s="87">
        <f>Table5!B24+Table6!B24+Table7!B24</f>
        <v>901.93799999999999</v>
      </c>
      <c r="C24" s="87">
        <f>Table5!C24+Table6!C24+Table7!C24</f>
        <v>275.815</v>
      </c>
      <c r="D24" s="87">
        <f>Table5!D24+Table6!D24+Table7!D24</f>
        <v>1634.53</v>
      </c>
      <c r="E24" s="87">
        <f>Table5!E24+Table6!E24+Table7!E24</f>
        <v>360.15</v>
      </c>
      <c r="F24" s="87">
        <f>Table5!F24+Table6!F24+Table7!F24</f>
        <v>6458.4400000000005</v>
      </c>
      <c r="G24" s="87">
        <f>Table5!G24+Table6!G24+Table7!G24</f>
        <v>280.48599999999999</v>
      </c>
      <c r="H24" s="87">
        <f>Table5!H24+Table6!H24+Table7!H24</f>
        <v>1045.04</v>
      </c>
      <c r="I24" s="87">
        <f>Table5!I24+Table6!I24+Table7!I24</f>
        <v>105.062</v>
      </c>
      <c r="J24" s="87">
        <f>Table5!J24+Table6!J24+Table7!J24</f>
        <v>578.74</v>
      </c>
      <c r="K24" s="87">
        <f>Table5!K24+Table6!K24+Table7!K24</f>
        <v>665.57600000000002</v>
      </c>
      <c r="L24" s="80">
        <f>Table5!L24+Table6!L24+Table7!L24</f>
        <v>12305.777</v>
      </c>
      <c r="N24" s="16"/>
    </row>
    <row r="25" spans="1:14" x14ac:dyDescent="0.2">
      <c r="A25" s="79" t="s">
        <v>18</v>
      </c>
      <c r="B25" s="86">
        <f>Table5!B25+Table6!B25+Table7!B25</f>
        <v>312.28399999999999</v>
      </c>
      <c r="C25" s="86">
        <f>Table5!C25+Table6!C25+Table7!C25</f>
        <v>84.76</v>
      </c>
      <c r="D25" s="86">
        <f>Table5!D25+Table6!D25+Table7!D25</f>
        <v>610.98599999999999</v>
      </c>
      <c r="E25" s="86">
        <f>Table5!E25+Table6!E25+Table7!E25</f>
        <v>97.32</v>
      </c>
      <c r="F25" s="86">
        <f>Table5!F25+Table6!F25+Table7!F25</f>
        <v>1650.5700000000002</v>
      </c>
      <c r="G25" s="86">
        <f>Table5!G25+Table6!G25+Table7!G25</f>
        <v>82.293000000000006</v>
      </c>
      <c r="H25" s="86">
        <f>Table5!H25+Table6!H25+Table7!H25</f>
        <v>0</v>
      </c>
      <c r="I25" s="86">
        <f>Table5!I25+Table6!I25+Table7!I25</f>
        <v>29.425000000000004</v>
      </c>
      <c r="J25" s="86">
        <f>Table5!J25+Table6!J25+Table7!J25</f>
        <v>170.02999999999997</v>
      </c>
      <c r="K25" s="86">
        <f>Table5!K25+Table6!K25+Table7!K25</f>
        <v>303.18100000000004</v>
      </c>
      <c r="L25" s="79">
        <f>Table5!L25+Table6!L25+Table7!L25</f>
        <v>3340.8489999999997</v>
      </c>
      <c r="N25" s="16"/>
    </row>
    <row r="26" spans="1:14" x14ac:dyDescent="0.2">
      <c r="A26" s="80" t="s">
        <v>19</v>
      </c>
      <c r="B26" s="87">
        <f>Table5!B26+Table6!B26+Table7!B26</f>
        <v>882.45999999999992</v>
      </c>
      <c r="C26" s="87">
        <f>Table5!C26+Table6!C26+Table7!C26</f>
        <v>214.04999999999998</v>
      </c>
      <c r="D26" s="87">
        <f>Table5!D26+Table6!D26+Table7!D26</f>
        <v>1549.84</v>
      </c>
      <c r="E26" s="87">
        <f>Table5!E26+Table6!E26+Table7!E26</f>
        <v>317.8</v>
      </c>
      <c r="F26" s="87">
        <f>Table5!F26+Table6!F26+Table7!F26</f>
        <v>1061.9000000000001</v>
      </c>
      <c r="G26" s="87">
        <f>Table5!G26+Table6!G26+Table7!G26</f>
        <v>151.91</v>
      </c>
      <c r="H26" s="87">
        <f>Table5!H26+Table6!H26+Table7!H26</f>
        <v>27.67</v>
      </c>
      <c r="I26" s="87">
        <f>Table5!I26+Table6!I26+Table7!I26</f>
        <v>30.34</v>
      </c>
      <c r="J26" s="87">
        <f>Table5!J26+Table6!J26+Table7!J26</f>
        <v>511.2</v>
      </c>
      <c r="K26" s="87">
        <f>Table5!K26+Table6!K26+Table7!K26</f>
        <v>662.75</v>
      </c>
      <c r="L26" s="80">
        <f>Table5!L26+Table6!L26+Table7!L26</f>
        <v>5409.920000000001</v>
      </c>
      <c r="N26" s="16"/>
    </row>
    <row r="27" spans="1:14" x14ac:dyDescent="0.2">
      <c r="A27" s="79" t="s">
        <v>20</v>
      </c>
      <c r="B27" s="86">
        <f>Table5!B27+Table6!B27+Table7!B27</f>
        <v>6635.6620000000003</v>
      </c>
      <c r="C27" s="86">
        <f>Table5!C27+Table6!C27+Table7!C27</f>
        <v>2154.3319999999999</v>
      </c>
      <c r="D27" s="86">
        <f>Table5!D27+Table6!D27+Table7!D27</f>
        <v>12340.38</v>
      </c>
      <c r="E27" s="86">
        <f>Table5!E27+Table6!E27+Table7!E27</f>
        <v>3054.1359999999995</v>
      </c>
      <c r="F27" s="86">
        <f>Table5!F27+Table6!F27+Table7!F27</f>
        <v>22312.85</v>
      </c>
      <c r="G27" s="86">
        <f>Table5!G27+Table6!G27+Table7!G27</f>
        <v>2206.9969999999998</v>
      </c>
      <c r="H27" s="86">
        <f>Table5!H27+Table6!H27+Table7!H27</f>
        <v>5936.83</v>
      </c>
      <c r="I27" s="86">
        <f>Table5!I27+Table6!I27+Table7!I27</f>
        <v>340.82199999999995</v>
      </c>
      <c r="J27" s="86">
        <f>Table5!J27+Table6!J27+Table7!J27</f>
        <v>4216.8499999999995</v>
      </c>
      <c r="K27" s="86">
        <f>Table5!K27+Table6!K27+Table7!K27</f>
        <v>6664.4299999999994</v>
      </c>
      <c r="L27" s="79">
        <f>Table5!L27+Table6!L27+Table7!L27</f>
        <v>65863.289000000004</v>
      </c>
      <c r="N27" s="16"/>
    </row>
    <row r="28" spans="1:14" x14ac:dyDescent="0.2">
      <c r="A28" s="80" t="s">
        <v>21</v>
      </c>
      <c r="B28" s="87"/>
      <c r="C28" s="87"/>
      <c r="D28" s="87"/>
      <c r="E28" s="87"/>
      <c r="F28" s="87"/>
      <c r="G28" s="87"/>
      <c r="H28" s="87"/>
      <c r="I28" s="87"/>
      <c r="J28" s="87"/>
      <c r="K28" s="87"/>
      <c r="L28" s="80"/>
      <c r="N28" s="16"/>
    </row>
    <row r="29" spans="1:14" x14ac:dyDescent="0.2">
      <c r="A29" s="79" t="s">
        <v>22</v>
      </c>
      <c r="B29" s="86">
        <f>Table5!B29+Table6!B29+Table7!B29</f>
        <v>1068.3040000000001</v>
      </c>
      <c r="C29" s="86">
        <f>Table5!C29+Table6!C29+Table7!C29</f>
        <v>424.94400000000002</v>
      </c>
      <c r="D29" s="86">
        <f>Table5!D29+Table6!D29+Table7!D29</f>
        <v>1804.3409999999999</v>
      </c>
      <c r="E29" s="86">
        <f>Table5!E29+Table6!E29+Table7!E29</f>
        <v>478.08</v>
      </c>
      <c r="F29" s="86">
        <f>Table5!F29+Table6!F29+Table7!F29</f>
        <v>5362.6200000000008</v>
      </c>
      <c r="G29" s="86">
        <f>Table5!G29+Table6!G29+Table7!G29</f>
        <v>352.49700000000001</v>
      </c>
      <c r="H29" s="86">
        <f>Table5!H29+Table6!H29+Table7!H29</f>
        <v>1045.0899999999999</v>
      </c>
      <c r="I29" s="86">
        <f>Table5!I29+Table6!I29+Table7!I29</f>
        <v>0</v>
      </c>
      <c r="J29" s="86">
        <f>Table5!J29+Table6!J29+Table7!J29</f>
        <v>709.49999999999989</v>
      </c>
      <c r="K29" s="86">
        <f>Table5!K29+Table6!K29+Table7!K29</f>
        <v>78.13</v>
      </c>
      <c r="L29" s="79">
        <f>Table5!L29+Table6!L29+Table7!L29</f>
        <v>11323.506000000001</v>
      </c>
      <c r="N29" s="16"/>
    </row>
    <row r="30" spans="1:14" x14ac:dyDescent="0.2">
      <c r="A30" s="80" t="s">
        <v>23</v>
      </c>
      <c r="B30" s="87">
        <f>Table5!B30+Table6!B30+Table7!B30</f>
        <v>1317.3600000000001</v>
      </c>
      <c r="C30" s="87">
        <f>Table5!C30+Table6!C30+Table7!C30</f>
        <v>376.69099999999997</v>
      </c>
      <c r="D30" s="87">
        <f>Table5!D30+Table6!D30+Table7!D30</f>
        <v>2368.377</v>
      </c>
      <c r="E30" s="87">
        <f>Table5!E30+Table6!E30+Table7!E30</f>
        <v>441.952</v>
      </c>
      <c r="F30" s="87">
        <f>Table5!F30+Table6!F30+Table7!F30</f>
        <v>8846.9979999999996</v>
      </c>
      <c r="G30" s="87">
        <f>Table5!G30+Table6!G30+Table7!G30</f>
        <v>340.01199999999994</v>
      </c>
      <c r="H30" s="87">
        <f>Table5!H30+Table6!H30+Table7!H30</f>
        <v>869.6</v>
      </c>
      <c r="I30" s="87">
        <f>Table5!I30+Table6!I30+Table7!I30</f>
        <v>119.03100000000001</v>
      </c>
      <c r="J30" s="87">
        <f>Table5!J30+Table6!J30+Table7!J30</f>
        <v>505.26</v>
      </c>
      <c r="K30" s="87">
        <f>Table5!K30+Table6!K30+Table7!K30</f>
        <v>218.47699999999998</v>
      </c>
      <c r="L30" s="80">
        <f>Table5!L30+Table6!L30+Table7!L30</f>
        <v>15403.758</v>
      </c>
      <c r="N30" s="16"/>
    </row>
    <row r="31" spans="1:14" x14ac:dyDescent="0.2">
      <c r="A31" s="79" t="s">
        <v>24</v>
      </c>
      <c r="B31" s="86">
        <f>Table5!B31+Table6!B31+Table7!B31</f>
        <v>521.70000000000005</v>
      </c>
      <c r="C31" s="86">
        <f>Table5!C31+Table6!C31+Table7!C31</f>
        <v>254.74199999999999</v>
      </c>
      <c r="D31" s="86">
        <f>Table5!D31+Table6!D31+Table7!D31</f>
        <v>1708.297</v>
      </c>
      <c r="E31" s="86">
        <f>Table5!E31+Table6!E31+Table7!E31</f>
        <v>427.37</v>
      </c>
      <c r="F31" s="86">
        <f>Table5!F31+Table6!F31+Table7!F31</f>
        <v>4801.88</v>
      </c>
      <c r="G31" s="86">
        <f>Table5!G31+Table6!G31+Table7!G31</f>
        <v>256.39600000000002</v>
      </c>
      <c r="H31" s="86">
        <f>Table5!H31+Table6!H31+Table7!H31</f>
        <v>548.17200000000003</v>
      </c>
      <c r="I31" s="86">
        <f>Table5!I31+Table6!I31+Table7!I31</f>
        <v>130.39000000000001</v>
      </c>
      <c r="J31" s="86">
        <f>Table5!J31+Table6!J31+Table7!J31</f>
        <v>478.14</v>
      </c>
      <c r="K31" s="86">
        <f>Table5!K31+Table6!K31+Table7!K31</f>
        <v>321.54300000000001</v>
      </c>
      <c r="L31" s="79">
        <f>Table5!L31+Table6!L31+Table7!L31</f>
        <v>9448.630000000001</v>
      </c>
      <c r="N31" s="16"/>
    </row>
    <row r="32" spans="1:14" x14ac:dyDescent="0.2">
      <c r="A32" s="80" t="s">
        <v>25</v>
      </c>
      <c r="B32" s="87">
        <f>Table5!B32+Table6!B32+Table7!B32</f>
        <v>896.41399999999999</v>
      </c>
      <c r="C32" s="87">
        <f>Table5!C32+Table6!C32+Table7!C32</f>
        <v>738.99999999999989</v>
      </c>
      <c r="D32" s="87">
        <f>Table5!D32+Table6!D32+Table7!D32</f>
        <v>3802.05</v>
      </c>
      <c r="E32" s="87">
        <f>Table5!E32+Table6!E32+Table7!E32</f>
        <v>835.40000000000009</v>
      </c>
      <c r="F32" s="87">
        <f>Table5!F32+Table6!F32+Table7!F32</f>
        <v>9343.36</v>
      </c>
      <c r="G32" s="87">
        <f>Table5!G32+Table6!G32+Table7!G32</f>
        <v>697.13599999999997</v>
      </c>
      <c r="H32" s="87">
        <f>Table5!H32+Table6!H32+Table7!H32</f>
        <v>1484.3400000000001</v>
      </c>
      <c r="I32" s="87">
        <f>Table5!I32+Table6!I32+Table7!I32</f>
        <v>92.075000000000003</v>
      </c>
      <c r="J32" s="87">
        <f>Table5!J32+Table6!J32+Table7!J32</f>
        <v>1231.8800000000001</v>
      </c>
      <c r="K32" s="87">
        <f>Table5!K32+Table6!K32+Table7!K32</f>
        <v>1112.606</v>
      </c>
      <c r="L32" s="80">
        <f>Table5!L32+Table6!L32+Table7!L32</f>
        <v>20234.261000000006</v>
      </c>
      <c r="N32" s="16"/>
    </row>
    <row r="33" spans="1:14" x14ac:dyDescent="0.2">
      <c r="A33" s="79" t="s">
        <v>26</v>
      </c>
      <c r="B33" s="86">
        <f>Table5!B33+Table6!B33+Table7!B33</f>
        <v>798.99199999999996</v>
      </c>
      <c r="C33" s="86">
        <f>Table5!C33+Table6!C33+Table7!C33</f>
        <v>530.57200000000012</v>
      </c>
      <c r="D33" s="86">
        <f>Table5!D33+Table6!D33+Table7!D33</f>
        <v>2814.39</v>
      </c>
      <c r="E33" s="86">
        <f>Table5!E33+Table6!E33+Table7!E33</f>
        <v>721.97399999999993</v>
      </c>
      <c r="F33" s="86">
        <f>Table5!F33+Table6!F33+Table7!F33</f>
        <v>6194.3590000000004</v>
      </c>
      <c r="G33" s="86">
        <f>Table5!G33+Table6!G33+Table7!G33</f>
        <v>382.53399999999999</v>
      </c>
      <c r="H33" s="86">
        <f>Table5!H33+Table6!H33+Table7!H33</f>
        <v>41.65</v>
      </c>
      <c r="I33" s="86">
        <f>Table5!I33+Table6!I33+Table7!I33</f>
        <v>123.197</v>
      </c>
      <c r="J33" s="86">
        <f>Table5!J33+Table6!J33+Table7!J33</f>
        <v>999.65000000000009</v>
      </c>
      <c r="K33" s="86">
        <f>Table5!K33+Table6!K33+Table7!K33</f>
        <v>528.67700000000002</v>
      </c>
      <c r="L33" s="79">
        <f>Table5!L33+Table6!L33+Table7!L33</f>
        <v>13135.994999999999</v>
      </c>
      <c r="N33" s="16"/>
    </row>
    <row r="34" spans="1:14" x14ac:dyDescent="0.2">
      <c r="A34" s="80" t="s">
        <v>27</v>
      </c>
      <c r="B34" s="87">
        <f>Table5!B34+Table6!B34+Table7!B34</f>
        <v>1231.5050000000001</v>
      </c>
      <c r="C34" s="87">
        <f>Table5!C34+Table6!C34+Table7!C34</f>
        <v>411.048</v>
      </c>
      <c r="D34" s="87">
        <f>Table5!D34+Table6!D34+Table7!D34</f>
        <v>3072.2</v>
      </c>
      <c r="E34" s="87">
        <f>Table5!E34+Table6!E34+Table7!E34</f>
        <v>1216.4649999999999</v>
      </c>
      <c r="F34" s="87">
        <f>Table5!F34+Table6!F34+Table7!F34</f>
        <v>2656.56</v>
      </c>
      <c r="G34" s="87">
        <f>Table5!G34+Table6!G34+Table7!G34</f>
        <v>435.29700000000003</v>
      </c>
      <c r="H34" s="87">
        <f>Table5!H34+Table6!H34+Table7!H34</f>
        <v>381.68000000000006</v>
      </c>
      <c r="I34" s="87">
        <f>Table5!I34+Table6!I34+Table7!I34</f>
        <v>28.659000000000002</v>
      </c>
      <c r="J34" s="87">
        <f>Table5!J34+Table6!J34+Table7!J34</f>
        <v>966.19999999999993</v>
      </c>
      <c r="K34" s="87">
        <f>Table5!K34+Table6!K34+Table7!K34</f>
        <v>652.25099999999998</v>
      </c>
      <c r="L34" s="80">
        <f>Table5!L34+Table6!L34+Table7!L34</f>
        <v>11051.864999999998</v>
      </c>
      <c r="N34" s="16"/>
    </row>
    <row r="35" spans="1:14" x14ac:dyDescent="0.2">
      <c r="A35" s="79" t="s">
        <v>28</v>
      </c>
      <c r="B35" s="86">
        <f>Table5!B35+Table6!B35+Table7!B35</f>
        <v>1709.6699999999998</v>
      </c>
      <c r="C35" s="86">
        <f>Table5!C35+Table6!C35+Table7!C35</f>
        <v>598.33000000000004</v>
      </c>
      <c r="D35" s="86">
        <f>Table5!D35+Table6!D35+Table7!D35</f>
        <v>4588.4399999999996</v>
      </c>
      <c r="E35" s="86">
        <f>Table5!E35+Table6!E35+Table7!E35</f>
        <v>671.38000000000011</v>
      </c>
      <c r="F35" s="86">
        <f>Table5!F35+Table6!F35+Table7!F35</f>
        <v>6395.5599999999995</v>
      </c>
      <c r="G35" s="86">
        <f>Table5!G35+Table6!G35+Table7!G35</f>
        <v>527.1</v>
      </c>
      <c r="H35" s="86">
        <f>Table5!H35+Table6!H35+Table7!H35</f>
        <v>17.2</v>
      </c>
      <c r="I35" s="86">
        <f>Table5!I35+Table6!I35+Table7!I35</f>
        <v>67.38000000000001</v>
      </c>
      <c r="J35" s="86">
        <f>Table5!J35+Table6!J35+Table7!J35</f>
        <v>1078</v>
      </c>
      <c r="K35" s="86">
        <f>Table5!K35+Table6!K35+Table7!K35</f>
        <v>1001.7700000000001</v>
      </c>
      <c r="L35" s="79">
        <f>Table5!L35+Table6!L35+Table7!L35</f>
        <v>16654.829999999998</v>
      </c>
      <c r="N35" s="16"/>
    </row>
    <row r="36" spans="1:14" x14ac:dyDescent="0.2">
      <c r="A36" s="80" t="s">
        <v>29</v>
      </c>
      <c r="B36" s="87">
        <f>Table5!B36+Table6!B36+Table7!B36</f>
        <v>759.476</v>
      </c>
      <c r="C36" s="87">
        <f>Table5!C36+Table6!C36+Table7!C36</f>
        <v>561.58999999999992</v>
      </c>
      <c r="D36" s="87">
        <f>Table5!D36+Table6!D36+Table7!D36</f>
        <v>2635.67</v>
      </c>
      <c r="E36" s="87">
        <f>Table5!E36+Table6!E36+Table7!E36</f>
        <v>704.33</v>
      </c>
      <c r="F36" s="87">
        <f>Table5!F36+Table6!F36+Table7!F36</f>
        <v>4446.42</v>
      </c>
      <c r="G36" s="87">
        <f>Table5!G36+Table6!G36+Table7!G36</f>
        <v>402.69000000000005</v>
      </c>
      <c r="H36" s="87">
        <f>Table5!H36+Table6!H36+Table7!H36</f>
        <v>759.78000000000009</v>
      </c>
      <c r="I36" s="87">
        <f>Table5!I36+Table6!I36+Table7!I36</f>
        <v>59.968000000000004</v>
      </c>
      <c r="J36" s="87">
        <f>Table5!J36+Table6!J36+Table7!J36</f>
        <v>920.08</v>
      </c>
      <c r="K36" s="87">
        <f>Table5!K36+Table6!K36+Table7!K36</f>
        <v>533.27199999999993</v>
      </c>
      <c r="L36" s="80">
        <f>Table5!L36+Table6!L36+Table7!L36</f>
        <v>11783.276</v>
      </c>
      <c r="N36" s="16"/>
    </row>
    <row r="37" spans="1:14" x14ac:dyDescent="0.2">
      <c r="A37" s="79" t="s">
        <v>30</v>
      </c>
      <c r="B37" s="86">
        <f>Table5!B37+Table6!B37+Table7!B37</f>
        <v>8303.4210000000003</v>
      </c>
      <c r="C37" s="86">
        <f>Table5!C37+Table6!C37+Table7!C37</f>
        <v>3896.9169999999999</v>
      </c>
      <c r="D37" s="86">
        <f>Table5!D37+Table6!D37+Table7!D37</f>
        <v>22793.764999999999</v>
      </c>
      <c r="E37" s="86">
        <f>Table5!E37+Table6!E37+Table7!E37</f>
        <v>5496.951</v>
      </c>
      <c r="F37" s="86">
        <f>Table5!F37+Table6!F37+Table7!F37</f>
        <v>48047.756999999998</v>
      </c>
      <c r="G37" s="86">
        <f>Table5!G37+Table6!G37+Table7!G37</f>
        <v>3393.6620000000003</v>
      </c>
      <c r="H37" s="86">
        <f>Table5!H37+Table6!H37+Table7!H37</f>
        <v>5147.5119999999997</v>
      </c>
      <c r="I37" s="86">
        <f>Table5!I37+Table6!I37+Table7!I37</f>
        <v>620.69999999999993</v>
      </c>
      <c r="J37" s="86">
        <f>Table5!J37+Table6!J37+Table7!J37</f>
        <v>6888.71</v>
      </c>
      <c r="K37" s="86">
        <f>Table5!K37+Table6!K37+Table7!K37</f>
        <v>4446.7259999999997</v>
      </c>
      <c r="L37" s="79">
        <f>Table5!L37+Table6!L37+Table7!L37</f>
        <v>109036.121</v>
      </c>
      <c r="N37" s="16"/>
    </row>
    <row r="38" spans="1:14" x14ac:dyDescent="0.2">
      <c r="A38" s="84" t="s">
        <v>31</v>
      </c>
      <c r="B38" s="88">
        <f>Table5!B38+Table6!B38+Table7!B38</f>
        <v>31282.667000000001</v>
      </c>
      <c r="C38" s="88">
        <f>Table5!C38+Table6!C38+Table7!C38</f>
        <v>14108.778000000002</v>
      </c>
      <c r="D38" s="88">
        <f>Table5!D38+Table6!D38+Table7!D38</f>
        <v>71242.219000000012</v>
      </c>
      <c r="E38" s="88">
        <f>Table5!E38+Table6!E38+Table7!E38</f>
        <v>14339.281000000001</v>
      </c>
      <c r="F38" s="88">
        <f>Table5!F38+Table6!F38+Table7!F38</f>
        <v>169705.28699999998</v>
      </c>
      <c r="G38" s="88">
        <f>Table5!G38+Table6!G38+Table7!G38</f>
        <v>12305.960999999999</v>
      </c>
      <c r="H38" s="88">
        <f>Table5!H38+Table6!H38+Table7!H38</f>
        <v>30737.572000000004</v>
      </c>
      <c r="I38" s="88">
        <f>Table5!I38+Table6!I38+Table7!I38</f>
        <v>4182.6020000000008</v>
      </c>
      <c r="J38" s="88">
        <f>Table5!J38+Table6!J38+Table7!J38</f>
        <v>27807.918999999998</v>
      </c>
      <c r="K38" s="88">
        <f>Table5!K38+Table6!K38+Table7!K38</f>
        <v>12320.476999999999</v>
      </c>
      <c r="L38" s="84">
        <f>Table5!L38+Table6!L38+Table7!L38</f>
        <v>388032.76300000004</v>
      </c>
      <c r="N38" s="16"/>
    </row>
    <row r="39" spans="1:14" x14ac:dyDescent="0.2">
      <c r="A39" s="55"/>
      <c r="B39" s="12"/>
      <c r="C39" s="12"/>
      <c r="D39" s="12"/>
      <c r="E39" s="12"/>
      <c r="F39" s="12"/>
      <c r="G39" s="12"/>
      <c r="H39" s="12"/>
      <c r="I39" s="12"/>
      <c r="J39" s="12"/>
      <c r="K39" s="12"/>
      <c r="L39" s="12"/>
    </row>
    <row r="40" spans="1:14" x14ac:dyDescent="0.2">
      <c r="A40" s="55" t="s">
        <v>32</v>
      </c>
      <c r="B40" s="48"/>
      <c r="C40" s="48"/>
      <c r="D40" s="48"/>
      <c r="E40" s="48"/>
      <c r="F40" s="48"/>
      <c r="G40" s="48"/>
      <c r="H40" s="48"/>
      <c r="I40" s="48"/>
      <c r="J40" s="48"/>
      <c r="K40" s="48"/>
      <c r="L40" s="48"/>
    </row>
    <row r="41" spans="1:14" x14ac:dyDescent="0.2">
      <c r="B41" s="21"/>
      <c r="C41" s="21"/>
      <c r="D41" s="21"/>
      <c r="E41" s="21"/>
      <c r="F41" s="21"/>
      <c r="G41" s="21"/>
      <c r="H41" s="21"/>
      <c r="I41" s="21"/>
      <c r="J41" s="21"/>
      <c r="K41" s="21"/>
      <c r="L41" s="21"/>
    </row>
    <row r="42" spans="1:14" x14ac:dyDescent="0.2">
      <c r="A42" s="172" t="s">
        <v>252</v>
      </c>
      <c r="B42" s="21"/>
      <c r="C42" s="21"/>
      <c r="D42" s="21"/>
      <c r="E42" s="21"/>
      <c r="F42" s="21"/>
      <c r="G42" s="21"/>
      <c r="H42" s="21"/>
      <c r="I42" s="21"/>
      <c r="J42" s="21"/>
      <c r="K42" s="21"/>
      <c r="L42" s="21"/>
    </row>
    <row r="43" spans="1:14" x14ac:dyDescent="0.2">
      <c r="A43" s="172" t="s">
        <v>253</v>
      </c>
      <c r="B43" s="21"/>
      <c r="C43" s="21"/>
      <c r="D43" s="21"/>
      <c r="E43" s="21"/>
      <c r="F43" s="21"/>
      <c r="G43" s="21"/>
      <c r="H43" s="21"/>
      <c r="I43" s="21"/>
      <c r="J43" s="21"/>
      <c r="K43" s="21"/>
      <c r="L43" s="21"/>
    </row>
    <row r="44" spans="1:14" x14ac:dyDescent="0.2">
      <c r="B44" s="21"/>
      <c r="C44" s="21"/>
      <c r="D44" s="21"/>
      <c r="E44" s="21"/>
      <c r="F44" s="21"/>
      <c r="G44" s="21"/>
      <c r="H44" s="21"/>
      <c r="I44" s="21"/>
      <c r="J44" s="21"/>
      <c r="K44" s="21"/>
      <c r="L44" s="21"/>
    </row>
  </sheetData>
  <phoneticPr fontId="5" type="noConversion"/>
  <pageMargins left="0.7" right="0.7" top="0.75" bottom="0.75" header="0.3" footer="0.3"/>
  <pageSetup paperSize="9" scale="76" orientation="landscape"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R106"/>
  <sheetViews>
    <sheetView showGridLines="0" zoomScale="85" zoomScaleNormal="85" workbookViewId="0"/>
  </sheetViews>
  <sheetFormatPr defaultRowHeight="12.75" x14ac:dyDescent="0.2"/>
  <cols>
    <col min="1" max="1" width="17.140625" customWidth="1"/>
    <col min="2" max="15" width="14.28515625" customWidth="1"/>
  </cols>
  <sheetData>
    <row r="1" spans="1:18" x14ac:dyDescent="0.2">
      <c r="A1" s="50" t="s">
        <v>192</v>
      </c>
      <c r="B1" s="12"/>
      <c r="C1" s="12"/>
      <c r="D1" s="12"/>
      <c r="E1" s="12"/>
      <c r="F1" s="12"/>
      <c r="G1" s="12"/>
      <c r="H1" s="12"/>
      <c r="I1" s="12"/>
      <c r="J1" s="12"/>
      <c r="K1" s="12"/>
      <c r="L1" s="12"/>
      <c r="M1" s="12"/>
      <c r="N1" s="12"/>
      <c r="O1" s="12"/>
    </row>
    <row r="2" spans="1:18" x14ac:dyDescent="0.2">
      <c r="A2" s="55" t="s">
        <v>172</v>
      </c>
      <c r="B2" s="12"/>
      <c r="C2" s="12"/>
      <c r="D2" s="12"/>
      <c r="E2" s="12"/>
      <c r="F2" s="12"/>
      <c r="G2" s="12"/>
      <c r="H2" s="12"/>
      <c r="I2" s="12"/>
      <c r="J2" s="12"/>
      <c r="K2" s="12"/>
      <c r="L2" s="12"/>
      <c r="M2" s="12"/>
      <c r="N2" s="12"/>
      <c r="O2" s="12"/>
    </row>
    <row r="3" spans="1:18" x14ac:dyDescent="0.2">
      <c r="A3" s="12"/>
      <c r="B3" s="12"/>
      <c r="C3" s="12"/>
      <c r="D3" s="12"/>
      <c r="E3" s="12"/>
      <c r="F3" s="12"/>
      <c r="G3" s="12"/>
      <c r="H3" s="12"/>
      <c r="I3" s="12"/>
      <c r="J3" s="12"/>
      <c r="K3" s="12"/>
      <c r="L3" s="12"/>
      <c r="M3" s="12"/>
      <c r="N3" s="12"/>
      <c r="O3" s="85" t="s">
        <v>191</v>
      </c>
    </row>
    <row r="4" spans="1:18" x14ac:dyDescent="0.2">
      <c r="A4" s="12"/>
      <c r="B4" s="12"/>
      <c r="C4" s="12"/>
      <c r="D4" s="12"/>
      <c r="E4" s="12"/>
      <c r="F4" s="12"/>
      <c r="G4" s="12"/>
      <c r="H4" s="12"/>
      <c r="I4" s="12"/>
      <c r="J4" s="12"/>
      <c r="K4" s="12"/>
      <c r="L4" s="12"/>
      <c r="M4" s="12"/>
      <c r="N4" s="12"/>
      <c r="O4" s="49"/>
    </row>
    <row r="5" spans="1:18" x14ac:dyDescent="0.2">
      <c r="A5" s="211" t="s">
        <v>153</v>
      </c>
      <c r="B5" s="208" t="s">
        <v>77</v>
      </c>
      <c r="C5" s="208"/>
      <c r="D5" s="208"/>
      <c r="E5" s="208"/>
      <c r="F5" s="208"/>
      <c r="G5" s="208"/>
      <c r="H5" s="209"/>
      <c r="I5" s="210" t="s">
        <v>61</v>
      </c>
      <c r="J5" s="208"/>
      <c r="K5" s="208"/>
      <c r="L5" s="208"/>
      <c r="M5" s="208"/>
      <c r="N5" s="208"/>
      <c r="O5" s="208"/>
    </row>
    <row r="6" spans="1:18" ht="63" customHeight="1" x14ac:dyDescent="0.2">
      <c r="A6" s="212"/>
      <c r="B6" s="114" t="s">
        <v>78</v>
      </c>
      <c r="C6" s="114" t="s">
        <v>79</v>
      </c>
      <c r="D6" s="114" t="s">
        <v>80</v>
      </c>
      <c r="E6" s="114" t="s">
        <v>81</v>
      </c>
      <c r="F6" s="114" t="s">
        <v>82</v>
      </c>
      <c r="G6" s="114" t="s">
        <v>83</v>
      </c>
      <c r="H6" s="115" t="s">
        <v>84</v>
      </c>
      <c r="I6" s="114" t="s">
        <v>78</v>
      </c>
      <c r="J6" s="114" t="s">
        <v>79</v>
      </c>
      <c r="K6" s="114" t="s">
        <v>80</v>
      </c>
      <c r="L6" s="114" t="s">
        <v>81</v>
      </c>
      <c r="M6" s="114" t="s">
        <v>82</v>
      </c>
      <c r="N6" s="114" t="s">
        <v>83</v>
      </c>
      <c r="O6" s="114" t="s">
        <v>84</v>
      </c>
    </row>
    <row r="7" spans="1:18" x14ac:dyDescent="0.2">
      <c r="A7" s="77" t="s">
        <v>0</v>
      </c>
      <c r="B7" s="77"/>
      <c r="C7" s="77"/>
      <c r="D7" s="77"/>
      <c r="E7" s="77"/>
      <c r="F7" s="77"/>
      <c r="G7" s="77"/>
      <c r="H7" s="95"/>
      <c r="I7" s="77"/>
      <c r="J7" s="77"/>
      <c r="K7" s="77"/>
      <c r="L7" s="77"/>
      <c r="M7" s="77"/>
      <c r="N7" s="77"/>
      <c r="O7" s="77"/>
    </row>
    <row r="8" spans="1:18" x14ac:dyDescent="0.2">
      <c r="A8" s="78" t="s">
        <v>109</v>
      </c>
      <c r="B8" s="86">
        <v>2135.1999999999998</v>
      </c>
      <c r="C8" s="86">
        <v>2135.1999999999998</v>
      </c>
      <c r="D8" s="86">
        <v>0</v>
      </c>
      <c r="E8" s="86">
        <v>0</v>
      </c>
      <c r="F8" s="89">
        <f>100*C8/$B8</f>
        <v>100</v>
      </c>
      <c r="G8" s="89">
        <f t="shared" ref="G8:H8" si="0">100*D8/$B8</f>
        <v>0</v>
      </c>
      <c r="H8" s="96">
        <f t="shared" si="0"/>
        <v>0</v>
      </c>
      <c r="I8" s="86">
        <v>5100.2</v>
      </c>
      <c r="J8" s="86">
        <v>3154.6</v>
      </c>
      <c r="K8" s="86">
        <v>1870</v>
      </c>
      <c r="L8" s="86">
        <v>75.599999999999994</v>
      </c>
      <c r="M8" s="92">
        <f>100*J8/$I8</f>
        <v>61.852476373475554</v>
      </c>
      <c r="N8" s="92">
        <f t="shared" ref="N8:O8" si="1">100*K8/$I8</f>
        <v>36.665228814556293</v>
      </c>
      <c r="O8" s="92">
        <f t="shared" si="1"/>
        <v>1.482294811968158</v>
      </c>
      <c r="Q8" s="16"/>
      <c r="R8" s="16"/>
    </row>
    <row r="9" spans="1:18" x14ac:dyDescent="0.2">
      <c r="A9" s="77" t="s">
        <v>1</v>
      </c>
      <c r="B9" s="87">
        <v>3511</v>
      </c>
      <c r="C9" s="87">
        <v>3511</v>
      </c>
      <c r="D9" s="87">
        <v>0</v>
      </c>
      <c r="E9" s="87">
        <v>0</v>
      </c>
      <c r="F9" s="90">
        <f t="shared" ref="F9:F39" si="2">100*C9/$B9</f>
        <v>100</v>
      </c>
      <c r="G9" s="90">
        <f t="shared" ref="G9:G39" si="3">100*D9/$B9</f>
        <v>0</v>
      </c>
      <c r="H9" s="97">
        <f t="shared" ref="H9:H39" si="4">100*E9/$B9</f>
        <v>0</v>
      </c>
      <c r="I9" s="87">
        <v>477</v>
      </c>
      <c r="J9" s="87">
        <v>270.3</v>
      </c>
      <c r="K9" s="87">
        <v>206.7</v>
      </c>
      <c r="L9" s="87">
        <v>0</v>
      </c>
      <c r="M9" s="93">
        <f t="shared" ref="M9:M39" si="5">100*J9/$I9</f>
        <v>56.666666666666664</v>
      </c>
      <c r="N9" s="93">
        <f t="shared" ref="N9:N39" si="6">100*K9/$I9</f>
        <v>43.333333333333336</v>
      </c>
      <c r="O9" s="93">
        <f t="shared" ref="O9:O39" si="7">100*L9/$I9</f>
        <v>0</v>
      </c>
      <c r="Q9" s="16"/>
      <c r="R9" s="16"/>
    </row>
    <row r="10" spans="1:18" x14ac:dyDescent="0.2">
      <c r="A10" s="78" t="s">
        <v>2</v>
      </c>
      <c r="B10" s="86">
        <v>0.72</v>
      </c>
      <c r="C10" s="86">
        <v>0</v>
      </c>
      <c r="D10" s="86">
        <v>0</v>
      </c>
      <c r="E10" s="86">
        <v>0.72</v>
      </c>
      <c r="F10" s="89">
        <f t="shared" si="2"/>
        <v>0</v>
      </c>
      <c r="G10" s="89">
        <f t="shared" si="3"/>
        <v>0</v>
      </c>
      <c r="H10" s="96">
        <f t="shared" si="4"/>
        <v>100</v>
      </c>
      <c r="I10" s="86">
        <v>3252.88</v>
      </c>
      <c r="J10" s="86">
        <v>885.32</v>
      </c>
      <c r="K10" s="86">
        <v>1760.67</v>
      </c>
      <c r="L10" s="86">
        <v>606.89</v>
      </c>
      <c r="M10" s="92">
        <f t="shared" si="5"/>
        <v>27.216497380782567</v>
      </c>
      <c r="N10" s="92">
        <f t="shared" si="6"/>
        <v>54.126497134846659</v>
      </c>
      <c r="O10" s="92">
        <f t="shared" si="7"/>
        <v>18.657005484370771</v>
      </c>
      <c r="Q10" s="16"/>
      <c r="R10" s="16"/>
    </row>
    <row r="11" spans="1:18" x14ac:dyDescent="0.2">
      <c r="A11" s="77" t="s">
        <v>3</v>
      </c>
      <c r="B11" s="87">
        <v>9315.9399999999987</v>
      </c>
      <c r="C11" s="87">
        <v>9315.9399999999987</v>
      </c>
      <c r="D11" s="87">
        <v>0</v>
      </c>
      <c r="E11" s="87">
        <v>0</v>
      </c>
      <c r="F11" s="90">
        <f t="shared" si="2"/>
        <v>100</v>
      </c>
      <c r="G11" s="90">
        <f t="shared" si="3"/>
        <v>0</v>
      </c>
      <c r="H11" s="97">
        <f t="shared" si="4"/>
        <v>0</v>
      </c>
      <c r="I11" s="87">
        <v>57309.25</v>
      </c>
      <c r="J11" s="87">
        <v>6192.21</v>
      </c>
      <c r="K11" s="87">
        <v>32655.769999999997</v>
      </c>
      <c r="L11" s="87">
        <v>18460.990000000002</v>
      </c>
      <c r="M11" s="93">
        <f t="shared" si="5"/>
        <v>10.804904967348204</v>
      </c>
      <c r="N11" s="93">
        <f t="shared" si="6"/>
        <v>56.981673988056023</v>
      </c>
      <c r="O11" s="93">
        <f t="shared" si="7"/>
        <v>32.21293246727187</v>
      </c>
      <c r="Q11" s="16"/>
      <c r="R11" s="16"/>
    </row>
    <row r="12" spans="1:18" x14ac:dyDescent="0.2">
      <c r="A12" s="78" t="s">
        <v>10</v>
      </c>
      <c r="B12" s="86">
        <v>0</v>
      </c>
      <c r="C12" s="86">
        <v>0</v>
      </c>
      <c r="D12" s="86">
        <v>0</v>
      </c>
      <c r="E12" s="86">
        <v>0</v>
      </c>
      <c r="F12" s="89" t="s">
        <v>244</v>
      </c>
      <c r="G12" s="89" t="s">
        <v>244</v>
      </c>
      <c r="H12" s="96" t="s">
        <v>244</v>
      </c>
      <c r="I12" s="86">
        <v>1148.78</v>
      </c>
      <c r="J12" s="86">
        <v>253.93</v>
      </c>
      <c r="K12" s="86">
        <v>471.11</v>
      </c>
      <c r="L12" s="86">
        <v>423.75</v>
      </c>
      <c r="M12" s="92">
        <f t="shared" si="5"/>
        <v>22.104319364891449</v>
      </c>
      <c r="N12" s="92">
        <f t="shared" si="6"/>
        <v>41.009592785389721</v>
      </c>
      <c r="O12" s="92">
        <f t="shared" si="7"/>
        <v>36.886958338411183</v>
      </c>
      <c r="Q12" s="16"/>
      <c r="R12" s="16"/>
    </row>
    <row r="13" spans="1:18" x14ac:dyDescent="0.2">
      <c r="A13" s="77" t="s">
        <v>4</v>
      </c>
      <c r="B13" s="87">
        <v>1046.8499999999999</v>
      </c>
      <c r="C13" s="87">
        <v>1046.8499999999999</v>
      </c>
      <c r="D13" s="87">
        <v>0</v>
      </c>
      <c r="E13" s="87">
        <v>0</v>
      </c>
      <c r="F13" s="90">
        <f t="shared" si="2"/>
        <v>100</v>
      </c>
      <c r="G13" s="90">
        <f t="shared" si="3"/>
        <v>0</v>
      </c>
      <c r="H13" s="97">
        <f t="shared" si="4"/>
        <v>0</v>
      </c>
      <c r="I13" s="87">
        <v>208.77999999999997</v>
      </c>
      <c r="J13" s="87">
        <v>108.07000000000001</v>
      </c>
      <c r="K13" s="87">
        <v>90.600000000000009</v>
      </c>
      <c r="L13" s="87">
        <v>10.11</v>
      </c>
      <c r="M13" s="93">
        <f t="shared" si="5"/>
        <v>51.762620940703137</v>
      </c>
      <c r="N13" s="93">
        <f t="shared" si="6"/>
        <v>43.394961203180387</v>
      </c>
      <c r="O13" s="93">
        <f t="shared" si="7"/>
        <v>4.8424178561164872</v>
      </c>
      <c r="Q13" s="16"/>
      <c r="R13" s="16"/>
    </row>
    <row r="14" spans="1:18" x14ac:dyDescent="0.2">
      <c r="A14" s="78" t="s">
        <v>5</v>
      </c>
      <c r="B14" s="86">
        <v>2813.86</v>
      </c>
      <c r="C14" s="86">
        <v>2813.86</v>
      </c>
      <c r="D14" s="86">
        <v>0</v>
      </c>
      <c r="E14" s="86">
        <v>0</v>
      </c>
      <c r="F14" s="89">
        <f t="shared" si="2"/>
        <v>100</v>
      </c>
      <c r="G14" s="89">
        <f t="shared" si="3"/>
        <v>0</v>
      </c>
      <c r="H14" s="96">
        <f t="shared" si="4"/>
        <v>0</v>
      </c>
      <c r="I14" s="86">
        <v>4301.17</v>
      </c>
      <c r="J14" s="86">
        <v>1001.466</v>
      </c>
      <c r="K14" s="86">
        <v>1733.7</v>
      </c>
      <c r="L14" s="86">
        <v>1565.75</v>
      </c>
      <c r="M14" s="92">
        <f t="shared" si="5"/>
        <v>23.283571679333765</v>
      </c>
      <c r="N14" s="92">
        <f t="shared" si="6"/>
        <v>40.307637224290133</v>
      </c>
      <c r="O14" s="92">
        <f t="shared" si="7"/>
        <v>36.402885726441873</v>
      </c>
      <c r="Q14" s="16"/>
      <c r="R14" s="16"/>
    </row>
    <row r="15" spans="1:18" x14ac:dyDescent="0.2">
      <c r="A15" s="77" t="s">
        <v>6</v>
      </c>
      <c r="B15" s="87">
        <v>1363.6</v>
      </c>
      <c r="C15" s="87">
        <v>1363.6</v>
      </c>
      <c r="D15" s="87">
        <v>0</v>
      </c>
      <c r="E15" s="87">
        <v>0</v>
      </c>
      <c r="F15" s="90">
        <f t="shared" si="2"/>
        <v>100</v>
      </c>
      <c r="G15" s="90">
        <f t="shared" si="3"/>
        <v>0</v>
      </c>
      <c r="H15" s="97">
        <f t="shared" si="4"/>
        <v>0</v>
      </c>
      <c r="I15" s="87">
        <v>880.58999999999992</v>
      </c>
      <c r="J15" s="87">
        <v>185.375</v>
      </c>
      <c r="K15" s="87">
        <v>357.07500000000005</v>
      </c>
      <c r="L15" s="87">
        <v>338.15</v>
      </c>
      <c r="M15" s="93">
        <f t="shared" si="5"/>
        <v>21.051227018249129</v>
      </c>
      <c r="N15" s="93">
        <f t="shared" si="6"/>
        <v>40.549517936837816</v>
      </c>
      <c r="O15" s="93">
        <f t="shared" si="7"/>
        <v>38.400390647179734</v>
      </c>
      <c r="Q15" s="16"/>
      <c r="R15" s="16"/>
    </row>
    <row r="16" spans="1:18" x14ac:dyDescent="0.2">
      <c r="A16" s="78" t="s">
        <v>7</v>
      </c>
      <c r="B16" s="86">
        <v>4825.38</v>
      </c>
      <c r="C16" s="86">
        <v>4825.38</v>
      </c>
      <c r="D16" s="86">
        <v>0</v>
      </c>
      <c r="E16" s="86">
        <v>0</v>
      </c>
      <c r="F16" s="89">
        <f t="shared" si="2"/>
        <v>100</v>
      </c>
      <c r="G16" s="89">
        <f t="shared" si="3"/>
        <v>0</v>
      </c>
      <c r="H16" s="96">
        <f t="shared" si="4"/>
        <v>0</v>
      </c>
      <c r="I16" s="86">
        <v>4379.82</v>
      </c>
      <c r="J16" s="86">
        <v>1254.2800000000002</v>
      </c>
      <c r="K16" s="86">
        <v>2169.2700000000004</v>
      </c>
      <c r="L16" s="86">
        <v>956.31</v>
      </c>
      <c r="M16" s="92">
        <f t="shared" si="5"/>
        <v>28.637706572416224</v>
      </c>
      <c r="N16" s="92">
        <f t="shared" si="6"/>
        <v>49.528747756757141</v>
      </c>
      <c r="O16" s="92">
        <f t="shared" si="7"/>
        <v>21.834458950367825</v>
      </c>
      <c r="Q16" s="16"/>
      <c r="R16" s="16"/>
    </row>
    <row r="17" spans="1:18" x14ac:dyDescent="0.2">
      <c r="A17" s="77" t="s">
        <v>8</v>
      </c>
      <c r="B17" s="87">
        <v>0</v>
      </c>
      <c r="C17" s="87">
        <v>0</v>
      </c>
      <c r="D17" s="87">
        <v>0</v>
      </c>
      <c r="E17" s="87">
        <v>0</v>
      </c>
      <c r="F17" s="90" t="s">
        <v>244</v>
      </c>
      <c r="G17" s="90" t="s">
        <v>244</v>
      </c>
      <c r="H17" s="97" t="s">
        <v>244</v>
      </c>
      <c r="I17" s="87">
        <v>2190.62</v>
      </c>
      <c r="J17" s="87">
        <v>380.24</v>
      </c>
      <c r="K17" s="87">
        <v>1371.4</v>
      </c>
      <c r="L17" s="87">
        <v>438.11</v>
      </c>
      <c r="M17" s="93">
        <f t="shared" si="5"/>
        <v>17.357643041695958</v>
      </c>
      <c r="N17" s="93">
        <f t="shared" si="6"/>
        <v>62.603281262838834</v>
      </c>
      <c r="O17" s="93">
        <f t="shared" si="7"/>
        <v>19.999360911522768</v>
      </c>
      <c r="Q17" s="16"/>
      <c r="R17" s="16"/>
    </row>
    <row r="18" spans="1:18" x14ac:dyDescent="0.2">
      <c r="A18" s="78" t="s">
        <v>9</v>
      </c>
      <c r="B18" s="86">
        <v>3767.46</v>
      </c>
      <c r="C18" s="86">
        <v>3767.46</v>
      </c>
      <c r="D18" s="86">
        <v>0</v>
      </c>
      <c r="E18" s="86">
        <v>0</v>
      </c>
      <c r="F18" s="89">
        <f t="shared" si="2"/>
        <v>100</v>
      </c>
      <c r="G18" s="89">
        <f t="shared" si="3"/>
        <v>0</v>
      </c>
      <c r="H18" s="96">
        <f t="shared" si="4"/>
        <v>0</v>
      </c>
      <c r="I18" s="86">
        <v>514.55999999999995</v>
      </c>
      <c r="J18" s="86">
        <v>291.75800000000004</v>
      </c>
      <c r="K18" s="86">
        <v>222.80200000000002</v>
      </c>
      <c r="L18" s="86">
        <v>0</v>
      </c>
      <c r="M18" s="92">
        <f t="shared" si="5"/>
        <v>56.700481965174141</v>
      </c>
      <c r="N18" s="92">
        <f t="shared" si="6"/>
        <v>43.29951803482588</v>
      </c>
      <c r="O18" s="92">
        <f t="shared" si="7"/>
        <v>0</v>
      </c>
      <c r="Q18" s="16"/>
      <c r="R18" s="16"/>
    </row>
    <row r="19" spans="1:18" x14ac:dyDescent="0.2">
      <c r="A19" s="77" t="s">
        <v>11</v>
      </c>
      <c r="B19" s="87">
        <f>SUM(B8:B18)</f>
        <v>28780.01</v>
      </c>
      <c r="C19" s="87">
        <f t="shared" ref="C19:E19" si="8">SUM(C8:C18)</f>
        <v>28779.289999999997</v>
      </c>
      <c r="D19" s="87">
        <f t="shared" si="8"/>
        <v>0</v>
      </c>
      <c r="E19" s="87">
        <f t="shared" si="8"/>
        <v>0.72</v>
      </c>
      <c r="F19" s="90">
        <f t="shared" si="2"/>
        <v>99.997498263551677</v>
      </c>
      <c r="G19" s="90">
        <f t="shared" si="3"/>
        <v>0</v>
      </c>
      <c r="H19" s="97">
        <f t="shared" si="4"/>
        <v>2.5017364483195109E-3</v>
      </c>
      <c r="I19" s="87">
        <f>SUM(I8:I18)</f>
        <v>79763.649999999994</v>
      </c>
      <c r="J19" s="87">
        <f t="shared" ref="J19:L19" si="9">SUM(J8:J18)</f>
        <v>13977.549000000001</v>
      </c>
      <c r="K19" s="87">
        <f t="shared" si="9"/>
        <v>42909.096999999994</v>
      </c>
      <c r="L19" s="87">
        <f t="shared" si="9"/>
        <v>22875.660000000007</v>
      </c>
      <c r="M19" s="93">
        <f t="shared" si="5"/>
        <v>17.523707854392324</v>
      </c>
      <c r="N19" s="93">
        <f t="shared" si="6"/>
        <v>53.7953027475548</v>
      </c>
      <c r="O19" s="93">
        <f t="shared" si="7"/>
        <v>28.679304419995837</v>
      </c>
      <c r="Q19" s="16"/>
      <c r="R19" s="16"/>
    </row>
    <row r="20" spans="1:18" x14ac:dyDescent="0.2">
      <c r="A20" s="78" t="s">
        <v>12</v>
      </c>
      <c r="B20" s="86"/>
      <c r="C20" s="86"/>
      <c r="D20" s="86"/>
      <c r="E20" s="86"/>
      <c r="F20" s="89"/>
      <c r="G20" s="89"/>
      <c r="H20" s="96"/>
      <c r="I20" s="86"/>
      <c r="J20" s="86"/>
      <c r="K20" s="86"/>
      <c r="L20" s="86"/>
      <c r="M20" s="92"/>
      <c r="N20" s="92"/>
      <c r="O20" s="92"/>
      <c r="Q20" s="16"/>
      <c r="R20" s="16"/>
    </row>
    <row r="21" spans="1:18" x14ac:dyDescent="0.2">
      <c r="A21" s="77" t="s">
        <v>13</v>
      </c>
      <c r="B21" s="87">
        <v>2084.91</v>
      </c>
      <c r="C21" s="87">
        <v>1761.5500000000002</v>
      </c>
      <c r="D21" s="87">
        <v>272.3</v>
      </c>
      <c r="E21" s="87">
        <v>51.059999999999995</v>
      </c>
      <c r="F21" s="90">
        <f t="shared" si="2"/>
        <v>84.490457621671936</v>
      </c>
      <c r="G21" s="90">
        <f t="shared" si="3"/>
        <v>13.060515801641319</v>
      </c>
      <c r="H21" s="97">
        <f t="shared" si="4"/>
        <v>2.4490265766867632</v>
      </c>
      <c r="I21" s="87">
        <v>1624.95</v>
      </c>
      <c r="J21" s="87">
        <v>221.07999999999998</v>
      </c>
      <c r="K21" s="87">
        <v>861.48</v>
      </c>
      <c r="L21" s="87">
        <v>542.38999999999987</v>
      </c>
      <c r="M21" s="93">
        <f t="shared" si="5"/>
        <v>13.605341702821624</v>
      </c>
      <c r="N21" s="93">
        <f t="shared" si="6"/>
        <v>53.015785101080034</v>
      </c>
      <c r="O21" s="93">
        <f t="shared" si="7"/>
        <v>33.378873196098333</v>
      </c>
      <c r="Q21" s="16"/>
      <c r="R21" s="16"/>
    </row>
    <row r="22" spans="1:18" x14ac:dyDescent="0.2">
      <c r="A22" s="78" t="s">
        <v>14</v>
      </c>
      <c r="B22" s="86">
        <v>5023.2080000000005</v>
      </c>
      <c r="C22" s="86">
        <v>3945.12</v>
      </c>
      <c r="D22" s="86">
        <v>946.66199999999992</v>
      </c>
      <c r="E22" s="86">
        <v>131.374</v>
      </c>
      <c r="F22" s="89">
        <f t="shared" si="2"/>
        <v>78.537858675173311</v>
      </c>
      <c r="G22" s="89">
        <f t="shared" si="3"/>
        <v>18.845765494878968</v>
      </c>
      <c r="H22" s="96">
        <f t="shared" si="4"/>
        <v>2.615340634909006</v>
      </c>
      <c r="I22" s="86">
        <v>5975.38</v>
      </c>
      <c r="J22" s="86">
        <v>2328.29</v>
      </c>
      <c r="K22" s="86">
        <v>2641.24</v>
      </c>
      <c r="L22" s="86">
        <v>1005.8499999999999</v>
      </c>
      <c r="M22" s="92">
        <f t="shared" si="5"/>
        <v>38.964718561832051</v>
      </c>
      <c r="N22" s="92">
        <f t="shared" si="6"/>
        <v>44.202042380568265</v>
      </c>
      <c r="O22" s="92">
        <f t="shared" si="7"/>
        <v>16.83323905759968</v>
      </c>
      <c r="Q22" s="16"/>
      <c r="R22" s="16"/>
    </row>
    <row r="23" spans="1:18" x14ac:dyDescent="0.2">
      <c r="A23" s="77" t="s">
        <v>15</v>
      </c>
      <c r="B23" s="87">
        <v>7572.52</v>
      </c>
      <c r="C23" s="87">
        <v>5696.5199999999995</v>
      </c>
      <c r="D23" s="87">
        <v>1670.41</v>
      </c>
      <c r="E23" s="87">
        <v>205.59</v>
      </c>
      <c r="F23" s="90">
        <f t="shared" si="2"/>
        <v>75.226212674248458</v>
      </c>
      <c r="G23" s="90">
        <f t="shared" si="3"/>
        <v>22.058839065463015</v>
      </c>
      <c r="H23" s="97">
        <f t="shared" si="4"/>
        <v>2.7149482602885167</v>
      </c>
      <c r="I23" s="87">
        <v>34382.44</v>
      </c>
      <c r="J23" s="87">
        <v>5328.17</v>
      </c>
      <c r="K23" s="87">
        <v>18308.39</v>
      </c>
      <c r="L23" s="87">
        <v>10746.06</v>
      </c>
      <c r="M23" s="93">
        <f t="shared" si="5"/>
        <v>15.496776843062911</v>
      </c>
      <c r="N23" s="93">
        <f t="shared" si="6"/>
        <v>53.24924583595579</v>
      </c>
      <c r="O23" s="93">
        <f t="shared" si="7"/>
        <v>31.254500844035501</v>
      </c>
      <c r="Q23" s="16"/>
      <c r="R23" s="16"/>
    </row>
    <row r="24" spans="1:18" x14ac:dyDescent="0.2">
      <c r="A24" s="78" t="s">
        <v>16</v>
      </c>
      <c r="B24" s="86">
        <v>2345.1999999999998</v>
      </c>
      <c r="C24" s="86">
        <v>1940.8399999999997</v>
      </c>
      <c r="D24" s="86">
        <v>346.58</v>
      </c>
      <c r="E24" s="86">
        <v>57.800000000000004</v>
      </c>
      <c r="F24" s="89">
        <f t="shared" si="2"/>
        <v>82.757973733583484</v>
      </c>
      <c r="G24" s="89">
        <f t="shared" si="3"/>
        <v>14.778270509977828</v>
      </c>
      <c r="H24" s="96">
        <f t="shared" si="4"/>
        <v>2.4646085621695382</v>
      </c>
      <c r="I24" s="86">
        <v>5876.72</v>
      </c>
      <c r="J24" s="86">
        <v>967.41</v>
      </c>
      <c r="K24" s="86">
        <v>3031.84</v>
      </c>
      <c r="L24" s="86">
        <v>1877.47</v>
      </c>
      <c r="M24" s="92">
        <f t="shared" si="5"/>
        <v>16.461733756244978</v>
      </c>
      <c r="N24" s="92">
        <f t="shared" si="6"/>
        <v>51.590683238268966</v>
      </c>
      <c r="O24" s="92">
        <f t="shared" si="7"/>
        <v>31.947583005486052</v>
      </c>
      <c r="Q24" s="16"/>
      <c r="R24" s="16"/>
    </row>
    <row r="25" spans="1:18" x14ac:dyDescent="0.2">
      <c r="A25" s="77" t="s">
        <v>17</v>
      </c>
      <c r="B25" s="87">
        <v>3216.2799999999997</v>
      </c>
      <c r="C25" s="87">
        <v>2662.98</v>
      </c>
      <c r="D25" s="87">
        <v>458.12</v>
      </c>
      <c r="E25" s="87">
        <v>95.169999999999987</v>
      </c>
      <c r="F25" s="90">
        <f t="shared" si="2"/>
        <v>82.79689579265488</v>
      </c>
      <c r="G25" s="90">
        <f t="shared" si="3"/>
        <v>14.243784745109258</v>
      </c>
      <c r="H25" s="97">
        <f t="shared" si="4"/>
        <v>2.9590085440322356</v>
      </c>
      <c r="I25" s="87">
        <v>11209.779999999999</v>
      </c>
      <c r="J25" s="87">
        <v>822.97</v>
      </c>
      <c r="K25" s="87">
        <v>6662.16</v>
      </c>
      <c r="L25" s="87">
        <v>3725.05</v>
      </c>
      <c r="M25" s="93">
        <f t="shared" si="5"/>
        <v>7.3415356947237154</v>
      </c>
      <c r="N25" s="93">
        <f t="shared" si="6"/>
        <v>59.43167484107628</v>
      </c>
      <c r="O25" s="93">
        <f t="shared" si="7"/>
        <v>33.230357776869845</v>
      </c>
      <c r="Q25" s="16"/>
      <c r="R25" s="16"/>
    </row>
    <row r="26" spans="1:18" x14ac:dyDescent="0.2">
      <c r="A26" s="78" t="s">
        <v>18</v>
      </c>
      <c r="B26" s="86">
        <v>1306.67</v>
      </c>
      <c r="C26" s="86">
        <v>1024.25</v>
      </c>
      <c r="D26" s="86">
        <v>250.20999999999998</v>
      </c>
      <c r="E26" s="86">
        <v>32.21</v>
      </c>
      <c r="F26" s="89">
        <f t="shared" si="2"/>
        <v>78.386279626837677</v>
      </c>
      <c r="G26" s="89">
        <f t="shared" si="3"/>
        <v>19.148675641133565</v>
      </c>
      <c r="H26" s="96">
        <f t="shared" si="4"/>
        <v>2.4650447320287445</v>
      </c>
      <c r="I26" s="86">
        <v>5079.1799999999994</v>
      </c>
      <c r="J26" s="86">
        <v>1116.99</v>
      </c>
      <c r="K26" s="86">
        <v>2429.1000000000004</v>
      </c>
      <c r="L26" s="86">
        <v>1533.02</v>
      </c>
      <c r="M26" s="92">
        <f t="shared" si="5"/>
        <v>21.991541941809508</v>
      </c>
      <c r="N26" s="92">
        <f t="shared" si="6"/>
        <v>47.824648860642874</v>
      </c>
      <c r="O26" s="92">
        <f t="shared" si="7"/>
        <v>30.18243102233038</v>
      </c>
      <c r="Q26" s="16"/>
      <c r="R26" s="16"/>
    </row>
    <row r="27" spans="1:18" x14ac:dyDescent="0.2">
      <c r="A27" s="77" t="s">
        <v>19</v>
      </c>
      <c r="B27" s="87">
        <v>3267.7200000000003</v>
      </c>
      <c r="C27" s="87">
        <v>2655.8199999999997</v>
      </c>
      <c r="D27" s="87">
        <v>528.91</v>
      </c>
      <c r="E27" s="87">
        <v>82.960000000000008</v>
      </c>
      <c r="F27" s="90">
        <f t="shared" si="2"/>
        <v>81.274405395811144</v>
      </c>
      <c r="G27" s="90">
        <f t="shared" si="3"/>
        <v>16.18590332096997</v>
      </c>
      <c r="H27" s="97">
        <f t="shared" si="4"/>
        <v>2.5387732119031003</v>
      </c>
      <c r="I27" s="87">
        <v>2792.75</v>
      </c>
      <c r="J27" s="87">
        <v>669.57500000000005</v>
      </c>
      <c r="K27" s="87">
        <v>1282.83</v>
      </c>
      <c r="L27" s="87">
        <v>840.37000000000012</v>
      </c>
      <c r="M27" s="93">
        <f t="shared" si="5"/>
        <v>23.975472204816043</v>
      </c>
      <c r="N27" s="93">
        <f t="shared" si="6"/>
        <v>45.934294154507207</v>
      </c>
      <c r="O27" s="93">
        <f t="shared" si="7"/>
        <v>30.091128815683472</v>
      </c>
      <c r="Q27" s="16"/>
      <c r="R27" s="16"/>
    </row>
    <row r="28" spans="1:18" x14ac:dyDescent="0.2">
      <c r="A28" s="78" t="s">
        <v>20</v>
      </c>
      <c r="B28" s="86">
        <f>SUM(B21:B27)</f>
        <v>24816.508000000002</v>
      </c>
      <c r="C28" s="86">
        <f t="shared" ref="C28:E28" si="10">SUM(C21:C27)</f>
        <v>19687.079999999998</v>
      </c>
      <c r="D28" s="86">
        <f t="shared" si="10"/>
        <v>4473.192</v>
      </c>
      <c r="E28" s="86">
        <f t="shared" si="10"/>
        <v>656.1640000000001</v>
      </c>
      <c r="F28" s="89">
        <f t="shared" si="2"/>
        <v>79.330581079336369</v>
      </c>
      <c r="G28" s="89">
        <f t="shared" si="3"/>
        <v>18.02506621801907</v>
      </c>
      <c r="H28" s="96">
        <f t="shared" si="4"/>
        <v>2.6440625731871705</v>
      </c>
      <c r="I28" s="86">
        <f t="shared" ref="I28" si="11">SUM(I21:I27)</f>
        <v>66941.200000000012</v>
      </c>
      <c r="J28" s="86">
        <f t="shared" ref="J28" si="12">SUM(J21:J27)</f>
        <v>11454.485000000001</v>
      </c>
      <c r="K28" s="86">
        <f t="shared" ref="K28" si="13">SUM(K21:K27)</f>
        <v>35217.040000000001</v>
      </c>
      <c r="L28" s="86">
        <f>SUM(L21:L27)</f>
        <v>20270.21</v>
      </c>
      <c r="M28" s="92">
        <f t="shared" si="5"/>
        <v>17.111263317657883</v>
      </c>
      <c r="N28" s="92">
        <f t="shared" si="6"/>
        <v>52.608916481927416</v>
      </c>
      <c r="O28" s="92">
        <f t="shared" si="7"/>
        <v>30.28061940927261</v>
      </c>
      <c r="Q28" s="16"/>
      <c r="R28" s="16"/>
    </row>
    <row r="29" spans="1:18" x14ac:dyDescent="0.2">
      <c r="A29" s="77" t="s">
        <v>21</v>
      </c>
      <c r="B29" s="87"/>
      <c r="C29" s="87"/>
      <c r="D29" s="87"/>
      <c r="E29" s="87"/>
      <c r="F29" s="90"/>
      <c r="G29" s="90"/>
      <c r="H29" s="97"/>
      <c r="I29" s="87"/>
      <c r="J29" s="87"/>
      <c r="K29" s="87"/>
      <c r="L29" s="87"/>
      <c r="M29" s="93"/>
      <c r="N29" s="93"/>
      <c r="O29" s="93"/>
      <c r="Q29" s="16"/>
      <c r="R29" s="16"/>
    </row>
    <row r="30" spans="1:18" x14ac:dyDescent="0.2">
      <c r="A30" s="78" t="s">
        <v>22</v>
      </c>
      <c r="B30" s="86">
        <v>0</v>
      </c>
      <c r="C30" s="86">
        <v>0</v>
      </c>
      <c r="D30" s="86">
        <v>0</v>
      </c>
      <c r="E30" s="86">
        <v>0</v>
      </c>
      <c r="F30" s="89" t="s">
        <v>244</v>
      </c>
      <c r="G30" s="89" t="s">
        <v>244</v>
      </c>
      <c r="H30" s="96" t="s">
        <v>244</v>
      </c>
      <c r="I30" s="86">
        <v>15702.2</v>
      </c>
      <c r="J30" s="86">
        <v>593.5</v>
      </c>
      <c r="K30" s="86">
        <v>8675.5</v>
      </c>
      <c r="L30" s="86">
        <v>6433.1999999999989</v>
      </c>
      <c r="M30" s="92">
        <f t="shared" si="5"/>
        <v>3.7797251340576477</v>
      </c>
      <c r="N30" s="92">
        <f t="shared" si="6"/>
        <v>55.25021971443492</v>
      </c>
      <c r="O30" s="92">
        <f t="shared" si="7"/>
        <v>40.970055151507424</v>
      </c>
      <c r="Q30" s="16"/>
      <c r="R30" s="16"/>
    </row>
    <row r="31" spans="1:18" x14ac:dyDescent="0.2">
      <c r="A31" s="77" t="s">
        <v>23</v>
      </c>
      <c r="B31" s="87">
        <v>2728.64</v>
      </c>
      <c r="C31" s="87">
        <v>2552.88</v>
      </c>
      <c r="D31" s="87">
        <v>145.82</v>
      </c>
      <c r="E31" s="87">
        <v>29.939999999999998</v>
      </c>
      <c r="F31" s="90">
        <f t="shared" si="2"/>
        <v>93.558695907118576</v>
      </c>
      <c r="G31" s="90">
        <f t="shared" si="3"/>
        <v>5.3440541808373405</v>
      </c>
      <c r="H31" s="97">
        <f t="shared" si="4"/>
        <v>1.0972499120440953</v>
      </c>
      <c r="I31" s="87">
        <v>9411.4399999999987</v>
      </c>
      <c r="J31" s="87">
        <v>326.16999999999996</v>
      </c>
      <c r="K31" s="87">
        <v>7508.93</v>
      </c>
      <c r="L31" s="87">
        <v>1576.32</v>
      </c>
      <c r="M31" s="93">
        <f t="shared" si="5"/>
        <v>3.4656758158156458</v>
      </c>
      <c r="N31" s="93">
        <f t="shared" si="6"/>
        <v>79.785133837117385</v>
      </c>
      <c r="O31" s="93">
        <f t="shared" si="7"/>
        <v>16.748977839735474</v>
      </c>
      <c r="Q31" s="16"/>
      <c r="R31" s="16"/>
    </row>
    <row r="32" spans="1:18" x14ac:dyDescent="0.2">
      <c r="A32" s="78" t="s">
        <v>24</v>
      </c>
      <c r="B32" s="86">
        <v>2577.44</v>
      </c>
      <c r="C32" s="86">
        <v>2292.6999999999998</v>
      </c>
      <c r="D32" s="86">
        <v>0</v>
      </c>
      <c r="E32" s="86">
        <v>284.74</v>
      </c>
      <c r="F32" s="89">
        <f t="shared" si="2"/>
        <v>88.952604134334834</v>
      </c>
      <c r="G32" s="89">
        <f t="shared" si="3"/>
        <v>0</v>
      </c>
      <c r="H32" s="96">
        <f t="shared" si="4"/>
        <v>11.047395865665155</v>
      </c>
      <c r="I32" s="86">
        <v>4007.51</v>
      </c>
      <c r="J32" s="86">
        <v>531.71</v>
      </c>
      <c r="K32" s="86">
        <v>1911.4</v>
      </c>
      <c r="L32" s="86">
        <v>1564.3999999999999</v>
      </c>
      <c r="M32" s="92">
        <f t="shared" si="5"/>
        <v>13.267839631092622</v>
      </c>
      <c r="N32" s="92">
        <f t="shared" si="6"/>
        <v>47.695451789265654</v>
      </c>
      <c r="O32" s="92">
        <f t="shared" si="7"/>
        <v>39.036708579641719</v>
      </c>
      <c r="Q32" s="16"/>
      <c r="R32" s="16"/>
    </row>
    <row r="33" spans="1:18" x14ac:dyDescent="0.2">
      <c r="A33" s="77" t="s">
        <v>25</v>
      </c>
      <c r="B33" s="87">
        <v>5632.3899999999994</v>
      </c>
      <c r="C33" s="87">
        <v>4689.16</v>
      </c>
      <c r="D33" s="87">
        <v>806.43</v>
      </c>
      <c r="E33" s="87">
        <v>137.01</v>
      </c>
      <c r="F33" s="90">
        <f t="shared" si="2"/>
        <v>83.25346788840973</v>
      </c>
      <c r="G33" s="90">
        <f t="shared" si="3"/>
        <v>14.317723026992095</v>
      </c>
      <c r="H33" s="97">
        <f t="shared" si="4"/>
        <v>2.4325375195964769</v>
      </c>
      <c r="I33" s="87">
        <v>25352.200000000004</v>
      </c>
      <c r="J33" s="87">
        <v>1015.7</v>
      </c>
      <c r="K33" s="87">
        <v>14807.8</v>
      </c>
      <c r="L33" s="87">
        <v>9527.6</v>
      </c>
      <c r="M33" s="93">
        <f t="shared" si="5"/>
        <v>4.0063584225432107</v>
      </c>
      <c r="N33" s="93">
        <f t="shared" si="6"/>
        <v>58.408343260150986</v>
      </c>
      <c r="O33" s="93">
        <f t="shared" si="7"/>
        <v>37.580959443361913</v>
      </c>
      <c r="Q33" s="16"/>
      <c r="R33" s="16"/>
    </row>
    <row r="34" spans="1:18" x14ac:dyDescent="0.2">
      <c r="A34" s="78" t="s">
        <v>26</v>
      </c>
      <c r="B34" s="86">
        <v>4497.6499999999996</v>
      </c>
      <c r="C34" s="86">
        <v>3994.3199999999997</v>
      </c>
      <c r="D34" s="86">
        <v>0</v>
      </c>
      <c r="E34" s="86">
        <v>503.33000000000004</v>
      </c>
      <c r="F34" s="89">
        <f t="shared" si="2"/>
        <v>88.809044723355541</v>
      </c>
      <c r="G34" s="89">
        <f t="shared" si="3"/>
        <v>0</v>
      </c>
      <c r="H34" s="96">
        <f t="shared" si="4"/>
        <v>11.190955276644472</v>
      </c>
      <c r="I34" s="86">
        <v>315.89999999999998</v>
      </c>
      <c r="J34" s="86">
        <v>38.24</v>
      </c>
      <c r="K34" s="86">
        <v>111.63000000000001</v>
      </c>
      <c r="L34" s="86">
        <v>186.94</v>
      </c>
      <c r="M34" s="92">
        <f t="shared" si="5"/>
        <v>12.105096549540995</v>
      </c>
      <c r="N34" s="92">
        <f t="shared" si="6"/>
        <v>35.337132003798679</v>
      </c>
      <c r="O34" s="92">
        <f t="shared" si="7"/>
        <v>59.176954732510289</v>
      </c>
      <c r="Q34" s="16"/>
      <c r="R34" s="16"/>
    </row>
    <row r="35" spans="1:18" x14ac:dyDescent="0.2">
      <c r="A35" s="77" t="s">
        <v>27</v>
      </c>
      <c r="B35" s="87">
        <v>3266.39</v>
      </c>
      <c r="C35" s="87">
        <v>3266.39</v>
      </c>
      <c r="D35" s="87">
        <v>0</v>
      </c>
      <c r="E35" s="87">
        <v>0</v>
      </c>
      <c r="F35" s="90">
        <f t="shared" si="2"/>
        <v>100</v>
      </c>
      <c r="G35" s="90">
        <f t="shared" si="3"/>
        <v>0</v>
      </c>
      <c r="H35" s="97">
        <f t="shared" si="4"/>
        <v>0</v>
      </c>
      <c r="I35" s="87">
        <v>248.95</v>
      </c>
      <c r="J35" s="87">
        <v>99.58</v>
      </c>
      <c r="K35" s="87">
        <v>149.37</v>
      </c>
      <c r="L35" s="87">
        <v>0</v>
      </c>
      <c r="M35" s="93">
        <f t="shared" si="5"/>
        <v>40</v>
      </c>
      <c r="N35" s="93">
        <f t="shared" si="6"/>
        <v>60</v>
      </c>
      <c r="O35" s="93">
        <f t="shared" si="7"/>
        <v>0</v>
      </c>
      <c r="Q35" s="16"/>
      <c r="R35" s="16"/>
    </row>
    <row r="36" spans="1:18" x14ac:dyDescent="0.2">
      <c r="A36" s="78" t="s">
        <v>28</v>
      </c>
      <c r="B36" s="86">
        <v>7178.05</v>
      </c>
      <c r="C36" s="86">
        <v>6342.49</v>
      </c>
      <c r="D36" s="86">
        <v>796.72</v>
      </c>
      <c r="E36" s="86">
        <v>68.84</v>
      </c>
      <c r="F36" s="89">
        <f t="shared" si="2"/>
        <v>88.359512681020604</v>
      </c>
      <c r="G36" s="89">
        <f t="shared" si="3"/>
        <v>11.099393289263798</v>
      </c>
      <c r="H36" s="96">
        <f t="shared" si="4"/>
        <v>0.95903483536615097</v>
      </c>
      <c r="I36" s="86">
        <v>1033.57</v>
      </c>
      <c r="J36" s="86">
        <v>38.81</v>
      </c>
      <c r="K36" s="86">
        <v>896.31000000000006</v>
      </c>
      <c r="L36" s="86">
        <v>98.45</v>
      </c>
      <c r="M36" s="92">
        <f t="shared" si="5"/>
        <v>3.7549464477490639</v>
      </c>
      <c r="N36" s="92">
        <f t="shared" si="6"/>
        <v>86.719815784126865</v>
      </c>
      <c r="O36" s="92">
        <f t="shared" si="7"/>
        <v>9.5252377681240752</v>
      </c>
      <c r="Q36" s="16"/>
      <c r="R36" s="16"/>
    </row>
    <row r="37" spans="1:18" x14ac:dyDescent="0.2">
      <c r="A37" s="77" t="s">
        <v>29</v>
      </c>
      <c r="B37" s="87">
        <v>4047.3100000000004</v>
      </c>
      <c r="C37" s="87">
        <v>3587.7799999999997</v>
      </c>
      <c r="D37" s="87">
        <v>0</v>
      </c>
      <c r="E37" s="87">
        <v>459.54999999999995</v>
      </c>
      <c r="F37" s="90">
        <f t="shared" si="2"/>
        <v>88.646038974034596</v>
      </c>
      <c r="G37" s="90">
        <f t="shared" si="3"/>
        <v>0</v>
      </c>
      <c r="H37" s="97">
        <f t="shared" si="4"/>
        <v>11.354455181342667</v>
      </c>
      <c r="I37" s="87">
        <v>0</v>
      </c>
      <c r="J37" s="87">
        <v>0</v>
      </c>
      <c r="K37" s="87">
        <v>0</v>
      </c>
      <c r="L37" s="87">
        <v>0</v>
      </c>
      <c r="M37" s="93" t="s">
        <v>244</v>
      </c>
      <c r="N37" s="93" t="s">
        <v>244</v>
      </c>
      <c r="O37" s="93" t="s">
        <v>244</v>
      </c>
      <c r="Q37" s="16"/>
      <c r="R37" s="16"/>
    </row>
    <row r="38" spans="1:18" x14ac:dyDescent="0.2">
      <c r="A38" s="78" t="s">
        <v>30</v>
      </c>
      <c r="B38" s="86">
        <f>SUM(B30:B37)</f>
        <v>29927.87</v>
      </c>
      <c r="C38" s="86">
        <f t="shared" ref="C38:E38" si="14">SUM(C30:C37)</f>
        <v>26725.72</v>
      </c>
      <c r="D38" s="86">
        <f t="shared" si="14"/>
        <v>1748.97</v>
      </c>
      <c r="E38" s="86">
        <f t="shared" si="14"/>
        <v>1483.4099999999999</v>
      </c>
      <c r="F38" s="89">
        <f t="shared" si="2"/>
        <v>89.300441361179395</v>
      </c>
      <c r="G38" s="89">
        <f t="shared" si="3"/>
        <v>5.8439508057205547</v>
      </c>
      <c r="H38" s="96">
        <f t="shared" si="4"/>
        <v>4.9566173603400445</v>
      </c>
      <c r="I38" s="86">
        <f t="shared" ref="I38" si="15">SUM(I30:I37)</f>
        <v>56071.770000000004</v>
      </c>
      <c r="J38" s="86">
        <f t="shared" ref="J38" si="16">SUM(J30:J37)</f>
        <v>2643.7099999999996</v>
      </c>
      <c r="K38" s="86">
        <f t="shared" ref="K38" si="17">SUM(K30:K37)</f>
        <v>34060.94</v>
      </c>
      <c r="L38" s="86">
        <f>SUM(L30:L37)</f>
        <v>19386.909999999996</v>
      </c>
      <c r="M38" s="92">
        <f t="shared" si="5"/>
        <v>4.7148681056438901</v>
      </c>
      <c r="N38" s="92">
        <f t="shared" si="6"/>
        <v>60.745255589399079</v>
      </c>
      <c r="O38" s="92">
        <f t="shared" si="7"/>
        <v>34.575170357561376</v>
      </c>
      <c r="Q38" s="16"/>
      <c r="R38" s="16"/>
    </row>
    <row r="39" spans="1:18" x14ac:dyDescent="0.2">
      <c r="A39" s="83" t="s">
        <v>31</v>
      </c>
      <c r="B39" s="88">
        <f>B19+B28+B38</f>
        <v>83524.387999999992</v>
      </c>
      <c r="C39" s="88">
        <f t="shared" ref="C39:E39" si="18">C19+C28+C38</f>
        <v>75192.09</v>
      </c>
      <c r="D39" s="88">
        <f t="shared" si="18"/>
        <v>6222.1620000000003</v>
      </c>
      <c r="E39" s="88">
        <f t="shared" si="18"/>
        <v>2140.2939999999999</v>
      </c>
      <c r="F39" s="91">
        <f t="shared" si="2"/>
        <v>90.024113675636883</v>
      </c>
      <c r="G39" s="91">
        <f t="shared" si="3"/>
        <v>7.4495152242240925</v>
      </c>
      <c r="H39" s="98">
        <f t="shared" si="4"/>
        <v>2.5624779196227099</v>
      </c>
      <c r="I39" s="88">
        <f t="shared" ref="I39" si="19">I19+I28+I38</f>
        <v>202776.62</v>
      </c>
      <c r="J39" s="88">
        <f t="shared" ref="J39" si="20">J19+J28+J38</f>
        <v>28075.743999999999</v>
      </c>
      <c r="K39" s="88">
        <f t="shared" ref="K39" si="21">K19+K28+K38</f>
        <v>112187.07699999999</v>
      </c>
      <c r="L39" s="88">
        <f t="shared" ref="L39" si="22">L19+L28+L38</f>
        <v>62532.780000000006</v>
      </c>
      <c r="M39" s="94">
        <f t="shared" si="5"/>
        <v>13.845651436541353</v>
      </c>
      <c r="N39" s="94">
        <f t="shared" si="6"/>
        <v>55.325449748595275</v>
      </c>
      <c r="O39" s="94">
        <f t="shared" si="7"/>
        <v>30.838259361458935</v>
      </c>
      <c r="Q39" s="16"/>
      <c r="R39" s="16"/>
    </row>
    <row r="40" spans="1:18" x14ac:dyDescent="0.2">
      <c r="A40" s="55"/>
      <c r="B40" s="12"/>
      <c r="C40" s="12"/>
      <c r="D40" s="12"/>
      <c r="E40" s="12"/>
      <c r="F40" s="12"/>
      <c r="G40" s="12"/>
      <c r="H40" s="12"/>
      <c r="I40" s="12"/>
      <c r="J40" s="12"/>
      <c r="K40" s="12"/>
      <c r="L40" s="12"/>
      <c r="M40" s="12"/>
      <c r="N40" s="12"/>
      <c r="O40" s="12"/>
    </row>
    <row r="41" spans="1:18" x14ac:dyDescent="0.2">
      <c r="A41" s="55" t="s">
        <v>32</v>
      </c>
      <c r="B41" s="12"/>
      <c r="C41" s="12"/>
      <c r="D41" s="12"/>
      <c r="E41" s="12"/>
      <c r="F41" s="12"/>
      <c r="G41" s="12"/>
      <c r="H41" s="12"/>
      <c r="I41" s="12"/>
      <c r="J41" s="12"/>
      <c r="K41" s="12"/>
      <c r="L41" s="12"/>
      <c r="M41" s="12"/>
      <c r="N41" s="12"/>
      <c r="O41" s="12"/>
    </row>
    <row r="42" spans="1:18" x14ac:dyDescent="0.2">
      <c r="A42" s="12"/>
      <c r="B42" s="12"/>
      <c r="C42" s="12"/>
      <c r="D42" s="12"/>
      <c r="E42" s="12"/>
      <c r="F42" s="12"/>
      <c r="G42" s="12"/>
      <c r="H42" s="12"/>
      <c r="I42" s="12"/>
      <c r="J42" s="12"/>
      <c r="K42" s="12"/>
      <c r="L42" s="12"/>
      <c r="M42" s="12"/>
      <c r="N42" s="12"/>
      <c r="O42" s="12"/>
    </row>
    <row r="43" spans="1:18" x14ac:dyDescent="0.2">
      <c r="A43" s="12" t="s">
        <v>85</v>
      </c>
      <c r="B43" s="48"/>
      <c r="C43" s="48"/>
      <c r="D43" s="48"/>
      <c r="E43" s="48"/>
      <c r="F43" s="48"/>
      <c r="G43" s="12"/>
      <c r="H43" s="12"/>
      <c r="I43" s="48"/>
      <c r="J43" s="48"/>
      <c r="K43" s="48"/>
      <c r="L43" s="48"/>
      <c r="M43" s="48"/>
      <c r="N43" s="12"/>
      <c r="O43" s="12"/>
    </row>
    <row r="44" spans="1:18" x14ac:dyDescent="0.2">
      <c r="A44" s="55" t="s">
        <v>316</v>
      </c>
      <c r="B44" s="48"/>
      <c r="C44" s="48"/>
      <c r="D44" s="48"/>
      <c r="E44" s="48"/>
      <c r="F44" s="48"/>
      <c r="G44" s="12"/>
      <c r="H44" s="12"/>
      <c r="I44" s="48"/>
      <c r="J44" s="48"/>
      <c r="K44" s="48"/>
      <c r="L44" s="48"/>
      <c r="M44" s="48"/>
      <c r="N44" s="12"/>
      <c r="O44" s="12"/>
    </row>
    <row r="45" spans="1:18" x14ac:dyDescent="0.2">
      <c r="A45" s="171" t="s">
        <v>254</v>
      </c>
      <c r="B45" s="48"/>
      <c r="C45" s="48"/>
      <c r="D45" s="48"/>
      <c r="E45" s="48"/>
      <c r="F45" s="48"/>
      <c r="G45" s="12"/>
      <c r="H45" s="12"/>
      <c r="I45" s="48"/>
      <c r="J45" s="48"/>
      <c r="K45" s="48"/>
      <c r="L45" s="48"/>
      <c r="M45" s="48"/>
      <c r="N45" s="12"/>
      <c r="O45" s="12"/>
    </row>
    <row r="46" spans="1:18" x14ac:dyDescent="0.2">
      <c r="A46" s="55" t="s">
        <v>86</v>
      </c>
      <c r="B46" s="48"/>
      <c r="C46" s="48"/>
      <c r="D46" s="48"/>
      <c r="E46" s="48"/>
      <c r="F46" s="48"/>
      <c r="G46" s="12"/>
      <c r="H46" s="12"/>
      <c r="I46" s="48"/>
      <c r="J46" s="48"/>
      <c r="K46" s="48"/>
      <c r="L46" s="48"/>
      <c r="M46" s="48"/>
      <c r="N46" s="12"/>
      <c r="O46" s="12"/>
    </row>
    <row r="47" spans="1:18" x14ac:dyDescent="0.2">
      <c r="A47" s="55" t="s">
        <v>310</v>
      </c>
      <c r="B47" s="21"/>
      <c r="C47" s="21"/>
      <c r="D47" s="21"/>
      <c r="E47" s="21"/>
      <c r="F47" s="21"/>
      <c r="G47" s="21"/>
      <c r="H47" s="21"/>
      <c r="I47" s="21"/>
      <c r="J47" s="21"/>
      <c r="K47" s="21"/>
      <c r="L47" s="21"/>
      <c r="M47" s="21"/>
      <c r="N47" s="21"/>
      <c r="O47" s="21"/>
    </row>
    <row r="48" spans="1:18" x14ac:dyDescent="0.2">
      <c r="B48" s="21"/>
      <c r="C48" s="21"/>
      <c r="D48" s="21"/>
      <c r="E48" s="21"/>
      <c r="F48" s="21"/>
      <c r="G48" s="21"/>
      <c r="H48" s="21"/>
      <c r="I48" s="21"/>
      <c r="J48" s="21"/>
      <c r="K48" s="21"/>
      <c r="L48" s="21"/>
      <c r="M48" s="21"/>
      <c r="N48" s="21"/>
      <c r="O48" s="21"/>
    </row>
    <row r="104" spans="2:5" x14ac:dyDescent="0.2">
      <c r="D104" s="3"/>
      <c r="E104" s="3"/>
    </row>
    <row r="105" spans="2:5" x14ac:dyDescent="0.2">
      <c r="B105" s="3"/>
      <c r="C105" s="3"/>
    </row>
    <row r="106" spans="2:5" x14ac:dyDescent="0.2">
      <c r="B106" s="3"/>
      <c r="C106" s="3"/>
    </row>
  </sheetData>
  <mergeCells count="3">
    <mergeCell ref="B5:H5"/>
    <mergeCell ref="I5:O5"/>
    <mergeCell ref="A5:A6"/>
  </mergeCells>
  <phoneticPr fontId="5" type="noConversion"/>
  <pageMargins left="0.7" right="0.7" top="0.75" bottom="0.75" header="0.3" footer="0.3"/>
  <pageSetup paperSize="9" scale="61" orientation="landscape"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M23"/>
  <sheetViews>
    <sheetView showGridLines="0" zoomScale="85" zoomScaleNormal="85" workbookViewId="0"/>
  </sheetViews>
  <sheetFormatPr defaultRowHeight="12.75" x14ac:dyDescent="0.2"/>
  <cols>
    <col min="1" max="1" width="48.42578125" style="14" customWidth="1"/>
    <col min="2" max="12" width="14.28515625" style="6" customWidth="1"/>
    <col min="13" max="16384" width="9.140625" style="6"/>
  </cols>
  <sheetData>
    <row r="1" spans="1:13" s="5" customFormat="1" x14ac:dyDescent="0.2">
      <c r="A1" s="100" t="s">
        <v>229</v>
      </c>
      <c r="B1" s="56"/>
      <c r="C1" s="56"/>
      <c r="D1" s="57"/>
      <c r="E1" s="57"/>
      <c r="F1" s="57"/>
      <c r="G1" s="57"/>
      <c r="H1" s="57"/>
      <c r="I1" s="57"/>
      <c r="J1" s="58"/>
      <c r="K1" s="57"/>
      <c r="L1" s="57"/>
    </row>
    <row r="2" spans="1:13" s="5" customFormat="1" x14ac:dyDescent="0.2">
      <c r="A2" s="99" t="s">
        <v>172</v>
      </c>
      <c r="B2" s="56"/>
      <c r="C2" s="56"/>
      <c r="D2" s="57"/>
      <c r="E2" s="57"/>
      <c r="F2" s="57"/>
      <c r="G2" s="57"/>
      <c r="H2" s="57"/>
      <c r="I2" s="57"/>
      <c r="J2" s="58"/>
      <c r="K2" s="57"/>
      <c r="L2" s="57"/>
    </row>
    <row r="3" spans="1:13" s="5" customFormat="1" x14ac:dyDescent="0.2">
      <c r="A3" s="59"/>
      <c r="B3" s="60"/>
      <c r="C3" s="60"/>
      <c r="D3" s="60"/>
      <c r="E3" s="60"/>
      <c r="F3" s="60"/>
      <c r="G3" s="60"/>
      <c r="H3" s="60"/>
      <c r="I3" s="60"/>
      <c r="J3" s="60"/>
      <c r="K3" s="60"/>
      <c r="L3" s="61" t="s">
        <v>100</v>
      </c>
    </row>
    <row r="4" spans="1:13" s="5" customFormat="1" x14ac:dyDescent="0.2">
      <c r="A4" s="59"/>
      <c r="B4" s="60"/>
      <c r="C4" s="60"/>
      <c r="D4" s="60"/>
      <c r="E4" s="60"/>
      <c r="F4" s="60"/>
      <c r="G4" s="60"/>
      <c r="H4" s="60"/>
      <c r="I4" s="60"/>
      <c r="J4" s="60"/>
      <c r="K4" s="60"/>
      <c r="L4" s="61"/>
    </row>
    <row r="5" spans="1:13" ht="75" customHeight="1" x14ac:dyDescent="0.2">
      <c r="A5" s="81" t="s">
        <v>153</v>
      </c>
      <c r="B5" s="82" t="s">
        <v>34</v>
      </c>
      <c r="C5" s="82" t="s">
        <v>52</v>
      </c>
      <c r="D5" s="82" t="s">
        <v>73</v>
      </c>
      <c r="E5" s="82" t="s">
        <v>74</v>
      </c>
      <c r="F5" s="82" t="s">
        <v>75</v>
      </c>
      <c r="G5" s="82" t="s">
        <v>58</v>
      </c>
      <c r="H5" s="82" t="s">
        <v>59</v>
      </c>
      <c r="I5" s="82" t="s">
        <v>50</v>
      </c>
      <c r="J5" s="82" t="s">
        <v>51</v>
      </c>
      <c r="K5" s="82" t="s">
        <v>36</v>
      </c>
      <c r="L5" s="82" t="s">
        <v>57</v>
      </c>
    </row>
    <row r="6" spans="1:13" s="9" customFormat="1" x14ac:dyDescent="0.2">
      <c r="A6" s="102" t="s">
        <v>0</v>
      </c>
      <c r="B6" s="103"/>
      <c r="C6" s="103"/>
      <c r="D6" s="103"/>
      <c r="E6" s="103"/>
      <c r="F6" s="103"/>
      <c r="G6" s="103"/>
      <c r="H6" s="103"/>
      <c r="I6" s="103"/>
      <c r="J6" s="103"/>
      <c r="K6" s="103"/>
      <c r="L6" s="103"/>
    </row>
    <row r="7" spans="1:13" s="9" customFormat="1" ht="12" customHeight="1" x14ac:dyDescent="0.2">
      <c r="A7" s="104" t="s">
        <v>87</v>
      </c>
      <c r="B7" s="105">
        <v>16485.438999999998</v>
      </c>
      <c r="C7" s="105">
        <v>10208.468000000001</v>
      </c>
      <c r="D7" s="105">
        <v>41611.619999999988</v>
      </c>
      <c r="E7" s="105">
        <v>8764.44</v>
      </c>
      <c r="F7" s="105">
        <v>100315.48</v>
      </c>
      <c r="G7" s="105">
        <v>7179.2789999999995</v>
      </c>
      <c r="H7" s="105">
        <v>23283.329999999994</v>
      </c>
      <c r="I7" s="105">
        <v>3436.8760000000002</v>
      </c>
      <c r="J7" s="105">
        <v>18436.083999999999</v>
      </c>
      <c r="K7" s="105">
        <v>1349.0360000000001</v>
      </c>
      <c r="L7" s="105">
        <f>SUM(B7:K7)</f>
        <v>231070.05199999997</v>
      </c>
    </row>
    <row r="8" spans="1:13" s="7" customFormat="1" ht="12" customHeight="1" x14ac:dyDescent="0.2">
      <c r="A8" s="106" t="s">
        <v>88</v>
      </c>
      <c r="B8" s="107">
        <v>0</v>
      </c>
      <c r="C8" s="107">
        <v>9.75</v>
      </c>
      <c r="D8" s="107">
        <v>0.48999999999999988</v>
      </c>
      <c r="E8" s="107">
        <v>0</v>
      </c>
      <c r="F8" s="107">
        <v>559.04999999999995</v>
      </c>
      <c r="G8" s="107">
        <v>0</v>
      </c>
      <c r="H8" s="107">
        <v>371.68</v>
      </c>
      <c r="I8" s="107">
        <v>459.02</v>
      </c>
      <c r="J8" s="107">
        <v>13243.314999999999</v>
      </c>
      <c r="K8" s="107">
        <v>129.42000000000002</v>
      </c>
      <c r="L8" s="107">
        <f>SUM(B8:K8)</f>
        <v>14772.724999999999</v>
      </c>
      <c r="M8" s="22"/>
    </row>
    <row r="9" spans="1:13" s="8" customFormat="1" ht="12" customHeight="1" x14ac:dyDescent="0.2">
      <c r="A9" s="104" t="s">
        <v>89</v>
      </c>
      <c r="B9" s="105">
        <f>B7-B8</f>
        <v>16485.438999999998</v>
      </c>
      <c r="C9" s="105">
        <f t="shared" ref="C9:K9" si="0">C7-C8</f>
        <v>10198.718000000001</v>
      </c>
      <c r="D9" s="105">
        <f t="shared" si="0"/>
        <v>41611.12999999999</v>
      </c>
      <c r="E9" s="105">
        <f t="shared" si="0"/>
        <v>8764.44</v>
      </c>
      <c r="F9" s="105">
        <f t="shared" si="0"/>
        <v>99756.43</v>
      </c>
      <c r="G9" s="105">
        <f t="shared" si="0"/>
        <v>7179.2789999999995</v>
      </c>
      <c r="H9" s="105">
        <f t="shared" si="0"/>
        <v>22911.649999999994</v>
      </c>
      <c r="I9" s="105">
        <f t="shared" si="0"/>
        <v>2977.8560000000002</v>
      </c>
      <c r="J9" s="105">
        <f t="shared" si="0"/>
        <v>5192.7690000000002</v>
      </c>
      <c r="K9" s="105">
        <f t="shared" si="0"/>
        <v>1219.616</v>
      </c>
      <c r="L9" s="105">
        <f>L7-L8</f>
        <v>216297.32699999996</v>
      </c>
      <c r="M9" s="22"/>
    </row>
    <row r="10" spans="1:13" ht="12" customHeight="1" x14ac:dyDescent="0.2">
      <c r="A10" s="108" t="s">
        <v>12</v>
      </c>
      <c r="B10" s="109"/>
      <c r="C10" s="109"/>
      <c r="D10" s="109"/>
      <c r="E10" s="109"/>
      <c r="F10" s="109"/>
      <c r="G10" s="109"/>
      <c r="H10" s="109"/>
      <c r="I10" s="109"/>
      <c r="J10" s="109"/>
      <c r="K10" s="109"/>
      <c r="L10" s="107"/>
      <c r="M10" s="22"/>
    </row>
    <row r="11" spans="1:13" ht="12" customHeight="1" x14ac:dyDescent="0.2">
      <c r="A11" s="104" t="s">
        <v>87</v>
      </c>
      <c r="B11" s="105">
        <v>7679.7090000000017</v>
      </c>
      <c r="C11" s="105">
        <v>3987.9169999999995</v>
      </c>
      <c r="D11" s="105">
        <v>15788.689999999999</v>
      </c>
      <c r="E11" s="105">
        <v>5874.9540000000006</v>
      </c>
      <c r="F11" s="105">
        <v>22783.57</v>
      </c>
      <c r="G11" s="105">
        <v>2211.3679999999999</v>
      </c>
      <c r="H11" s="105">
        <v>7929.4770000000008</v>
      </c>
      <c r="I11" s="105">
        <v>341.20499999999998</v>
      </c>
      <c r="J11" s="105">
        <v>5319.57</v>
      </c>
      <c r="K11" s="105">
        <v>2335.0819999999999</v>
      </c>
      <c r="L11" s="105">
        <f>SUM(B11:K11)</f>
        <v>74251.541999999987</v>
      </c>
      <c r="M11" s="22"/>
    </row>
    <row r="12" spans="1:13" s="7" customFormat="1" ht="12" customHeight="1" x14ac:dyDescent="0.2">
      <c r="A12" s="106" t="s">
        <v>88</v>
      </c>
      <c r="B12" s="107">
        <v>0</v>
      </c>
      <c r="C12" s="107">
        <v>0</v>
      </c>
      <c r="D12" s="107">
        <v>0</v>
      </c>
      <c r="E12" s="107">
        <v>166.952</v>
      </c>
      <c r="F12" s="107">
        <v>0</v>
      </c>
      <c r="G12" s="107">
        <v>0</v>
      </c>
      <c r="H12" s="107">
        <v>387.33999999999992</v>
      </c>
      <c r="I12" s="107">
        <v>0</v>
      </c>
      <c r="J12" s="107">
        <v>5018.1099999999997</v>
      </c>
      <c r="K12" s="107">
        <v>1419.6</v>
      </c>
      <c r="L12" s="107">
        <f>SUM(B12:K12)</f>
        <v>6992.0020000000004</v>
      </c>
      <c r="M12" s="22"/>
    </row>
    <row r="13" spans="1:13" s="7" customFormat="1" ht="12" customHeight="1" x14ac:dyDescent="0.2">
      <c r="A13" s="104" t="s">
        <v>89</v>
      </c>
      <c r="B13" s="105">
        <f>B11-B12</f>
        <v>7679.7090000000017</v>
      </c>
      <c r="C13" s="105">
        <f t="shared" ref="C13:L13" si="1">C11-C12</f>
        <v>3987.9169999999995</v>
      </c>
      <c r="D13" s="105">
        <f t="shared" si="1"/>
        <v>15788.689999999999</v>
      </c>
      <c r="E13" s="105">
        <f t="shared" si="1"/>
        <v>5708.0020000000004</v>
      </c>
      <c r="F13" s="105">
        <f t="shared" si="1"/>
        <v>22783.57</v>
      </c>
      <c r="G13" s="105">
        <f t="shared" si="1"/>
        <v>2211.3679999999999</v>
      </c>
      <c r="H13" s="105">
        <f t="shared" si="1"/>
        <v>7542.1370000000006</v>
      </c>
      <c r="I13" s="105">
        <f t="shared" si="1"/>
        <v>341.20499999999998</v>
      </c>
      <c r="J13" s="105">
        <f t="shared" si="1"/>
        <v>301.46000000000004</v>
      </c>
      <c r="K13" s="105">
        <f t="shared" si="1"/>
        <v>915.48199999999997</v>
      </c>
      <c r="L13" s="105">
        <f t="shared" si="1"/>
        <v>67259.539999999979</v>
      </c>
      <c r="M13" s="22"/>
    </row>
    <row r="14" spans="1:13" s="10" customFormat="1" ht="12" customHeight="1" x14ac:dyDescent="0.2">
      <c r="A14" s="108" t="s">
        <v>21</v>
      </c>
      <c r="B14" s="109"/>
      <c r="C14" s="109"/>
      <c r="D14" s="109"/>
      <c r="E14" s="109"/>
      <c r="F14" s="109"/>
      <c r="G14" s="109"/>
      <c r="H14" s="109"/>
      <c r="I14" s="109"/>
      <c r="J14" s="109"/>
      <c r="K14" s="109"/>
      <c r="L14" s="107"/>
      <c r="M14" s="22"/>
    </row>
    <row r="15" spans="1:13" ht="12" customHeight="1" x14ac:dyDescent="0.2">
      <c r="A15" s="104" t="s">
        <v>87</v>
      </c>
      <c r="B15" s="105">
        <v>8303.39</v>
      </c>
      <c r="C15" s="105">
        <v>4648.7400000000007</v>
      </c>
      <c r="D15" s="105">
        <v>23961.280000000002</v>
      </c>
      <c r="E15" s="105">
        <v>5935.6949999999997</v>
      </c>
      <c r="F15" s="105">
        <v>48401.91</v>
      </c>
      <c r="G15" s="105">
        <v>3417.1330000000003</v>
      </c>
      <c r="H15" s="105">
        <v>8670.66</v>
      </c>
      <c r="I15" s="105">
        <v>620.87599999999998</v>
      </c>
      <c r="J15" s="105">
        <v>7262.085</v>
      </c>
      <c r="K15" s="105">
        <v>1629.9960000000001</v>
      </c>
      <c r="L15" s="105">
        <f>SUM(B15:K15)</f>
        <v>112851.76500000003</v>
      </c>
      <c r="M15" s="22"/>
    </row>
    <row r="16" spans="1:13" s="11" customFormat="1" ht="12" customHeight="1" x14ac:dyDescent="0.2">
      <c r="A16" s="106" t="s">
        <v>88</v>
      </c>
      <c r="B16" s="107">
        <v>0</v>
      </c>
      <c r="C16" s="107">
        <v>0</v>
      </c>
      <c r="D16" s="107">
        <v>3.4300000000000006</v>
      </c>
      <c r="E16" s="107">
        <v>12.651999999999999</v>
      </c>
      <c r="F16" s="107">
        <v>0</v>
      </c>
      <c r="G16" s="107">
        <v>0</v>
      </c>
      <c r="H16" s="107">
        <v>0</v>
      </c>
      <c r="I16" s="107">
        <v>68.221000000000004</v>
      </c>
      <c r="J16" s="107">
        <v>3342.46</v>
      </c>
      <c r="K16" s="107">
        <v>427.19499999999999</v>
      </c>
      <c r="L16" s="107">
        <f>SUM(B16:K16)</f>
        <v>3853.9580000000001</v>
      </c>
      <c r="M16" s="22"/>
    </row>
    <row r="17" spans="1:13" s="7" customFormat="1" ht="12" customHeight="1" x14ac:dyDescent="0.2">
      <c r="A17" s="104" t="s">
        <v>89</v>
      </c>
      <c r="B17" s="105">
        <f>B15-B16</f>
        <v>8303.39</v>
      </c>
      <c r="C17" s="105">
        <f t="shared" ref="C17:L17" si="2">C15-C16</f>
        <v>4648.7400000000007</v>
      </c>
      <c r="D17" s="105">
        <f t="shared" si="2"/>
        <v>23957.850000000002</v>
      </c>
      <c r="E17" s="105">
        <f t="shared" si="2"/>
        <v>5923.0429999999997</v>
      </c>
      <c r="F17" s="105">
        <f t="shared" si="2"/>
        <v>48401.91</v>
      </c>
      <c r="G17" s="105">
        <f t="shared" si="2"/>
        <v>3417.1330000000003</v>
      </c>
      <c r="H17" s="105">
        <f t="shared" si="2"/>
        <v>8670.66</v>
      </c>
      <c r="I17" s="105">
        <f t="shared" si="2"/>
        <v>552.65499999999997</v>
      </c>
      <c r="J17" s="105">
        <f t="shared" si="2"/>
        <v>3919.625</v>
      </c>
      <c r="K17" s="105">
        <f t="shared" si="2"/>
        <v>1202.8010000000002</v>
      </c>
      <c r="L17" s="105">
        <f t="shared" si="2"/>
        <v>108997.80700000003</v>
      </c>
      <c r="M17" s="22"/>
    </row>
    <row r="18" spans="1:13" s="10" customFormat="1" ht="12" customHeight="1" x14ac:dyDescent="0.2">
      <c r="A18" s="108" t="s">
        <v>31</v>
      </c>
      <c r="B18" s="109"/>
      <c r="C18" s="109"/>
      <c r="D18" s="109"/>
      <c r="E18" s="109"/>
      <c r="F18" s="109"/>
      <c r="G18" s="109"/>
      <c r="H18" s="109"/>
      <c r="I18" s="109"/>
      <c r="J18" s="109"/>
      <c r="K18" s="109"/>
      <c r="L18" s="107"/>
      <c r="M18" s="22"/>
    </row>
    <row r="19" spans="1:13" ht="12" customHeight="1" x14ac:dyDescent="0.2">
      <c r="A19" s="104" t="s">
        <v>87</v>
      </c>
      <c r="B19" s="105">
        <f>B7+B11+B15</f>
        <v>32468.538</v>
      </c>
      <c r="C19" s="105">
        <f t="shared" ref="C19:L19" si="3">C7+C11+C15</f>
        <v>18845.125</v>
      </c>
      <c r="D19" s="105">
        <f t="shared" si="3"/>
        <v>81361.589999999982</v>
      </c>
      <c r="E19" s="105">
        <f t="shared" si="3"/>
        <v>20575.089</v>
      </c>
      <c r="F19" s="105">
        <f t="shared" si="3"/>
        <v>171500.96</v>
      </c>
      <c r="G19" s="105">
        <f t="shared" si="3"/>
        <v>12807.779999999999</v>
      </c>
      <c r="H19" s="105">
        <f t="shared" si="3"/>
        <v>39883.46699999999</v>
      </c>
      <c r="I19" s="105">
        <f t="shared" si="3"/>
        <v>4398.9570000000003</v>
      </c>
      <c r="J19" s="105">
        <f t="shared" si="3"/>
        <v>31017.738999999998</v>
      </c>
      <c r="K19" s="105">
        <f t="shared" si="3"/>
        <v>5314.1139999999996</v>
      </c>
      <c r="L19" s="105">
        <f t="shared" si="3"/>
        <v>418173.35899999994</v>
      </c>
      <c r="M19" s="22"/>
    </row>
    <row r="20" spans="1:13" s="7" customFormat="1" ht="12" customHeight="1" x14ac:dyDescent="0.2">
      <c r="A20" s="106" t="s">
        <v>88</v>
      </c>
      <c r="B20" s="107">
        <f>B8+B12+B16</f>
        <v>0</v>
      </c>
      <c r="C20" s="107">
        <f t="shared" ref="C20:L20" si="4">C8+C12+C16</f>
        <v>9.75</v>
      </c>
      <c r="D20" s="107">
        <f t="shared" si="4"/>
        <v>3.9200000000000004</v>
      </c>
      <c r="E20" s="107">
        <f t="shared" si="4"/>
        <v>179.60399999999998</v>
      </c>
      <c r="F20" s="107">
        <f t="shared" si="4"/>
        <v>559.04999999999995</v>
      </c>
      <c r="G20" s="107">
        <f t="shared" si="4"/>
        <v>0</v>
      </c>
      <c r="H20" s="107">
        <f t="shared" si="4"/>
        <v>759.02</v>
      </c>
      <c r="I20" s="107">
        <f t="shared" si="4"/>
        <v>527.24099999999999</v>
      </c>
      <c r="J20" s="107">
        <f t="shared" si="4"/>
        <v>21603.884999999998</v>
      </c>
      <c r="K20" s="107">
        <f t="shared" si="4"/>
        <v>1976.2149999999999</v>
      </c>
      <c r="L20" s="107">
        <f t="shared" si="4"/>
        <v>25618.684999999998</v>
      </c>
      <c r="M20" s="22"/>
    </row>
    <row r="21" spans="1:13" s="8" customFormat="1" ht="12" customHeight="1" x14ac:dyDescent="0.2">
      <c r="A21" s="110" t="s">
        <v>89</v>
      </c>
      <c r="B21" s="111">
        <f>B19-B20</f>
        <v>32468.538</v>
      </c>
      <c r="C21" s="111">
        <f t="shared" ref="C21:L21" si="5">C19-C20</f>
        <v>18835.375</v>
      </c>
      <c r="D21" s="111">
        <f t="shared" si="5"/>
        <v>81357.669999999984</v>
      </c>
      <c r="E21" s="111">
        <f t="shared" si="5"/>
        <v>20395.485000000001</v>
      </c>
      <c r="F21" s="111">
        <f t="shared" si="5"/>
        <v>170941.91</v>
      </c>
      <c r="G21" s="111">
        <f t="shared" si="5"/>
        <v>12807.779999999999</v>
      </c>
      <c r="H21" s="111">
        <f t="shared" si="5"/>
        <v>39124.446999999993</v>
      </c>
      <c r="I21" s="111">
        <f t="shared" si="5"/>
        <v>3871.7160000000003</v>
      </c>
      <c r="J21" s="111">
        <f t="shared" si="5"/>
        <v>9413.8539999999994</v>
      </c>
      <c r="K21" s="111">
        <f t="shared" si="5"/>
        <v>3337.8989999999994</v>
      </c>
      <c r="L21" s="111">
        <f t="shared" si="5"/>
        <v>392554.67399999994</v>
      </c>
      <c r="M21" s="22"/>
    </row>
    <row r="22" spans="1:13" x14ac:dyDescent="0.2">
      <c r="A22" s="101"/>
      <c r="B22" s="10"/>
      <c r="C22" s="10"/>
      <c r="D22" s="10"/>
      <c r="E22" s="10"/>
      <c r="F22" s="10"/>
      <c r="G22" s="10"/>
      <c r="H22" s="10"/>
      <c r="I22" s="10"/>
      <c r="J22" s="10"/>
      <c r="K22" s="10"/>
      <c r="L22" s="10"/>
    </row>
    <row r="23" spans="1:13" x14ac:dyDescent="0.2">
      <c r="A23" s="14" t="s">
        <v>32</v>
      </c>
      <c r="B23" s="15"/>
      <c r="C23" s="15"/>
      <c r="D23" s="15"/>
      <c r="E23" s="15"/>
      <c r="F23" s="15"/>
      <c r="G23" s="15"/>
      <c r="H23" s="15"/>
      <c r="I23" s="15"/>
      <c r="J23" s="15"/>
      <c r="K23" s="15"/>
      <c r="L23" s="15"/>
    </row>
  </sheetData>
  <phoneticPr fontId="5" type="noConversion"/>
  <pageMargins left="0.7" right="0.7" top="0.75" bottom="0.75" header="0.3" footer="0.3"/>
  <pageSetup paperSize="9" scale="65" orientation="landscape"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J44"/>
  <sheetViews>
    <sheetView showGridLines="0" zoomScale="85" zoomScaleNormal="85" workbookViewId="0"/>
  </sheetViews>
  <sheetFormatPr defaultRowHeight="12.75" x14ac:dyDescent="0.2"/>
  <cols>
    <col min="1" max="1" width="17.140625" customWidth="1"/>
    <col min="2" max="9" width="14.28515625" customWidth="1"/>
    <col min="10" max="10" width="14.28515625" style="12" customWidth="1"/>
  </cols>
  <sheetData>
    <row r="1" spans="1:10" x14ac:dyDescent="0.2">
      <c r="A1" s="100" t="s">
        <v>193</v>
      </c>
      <c r="B1" s="24"/>
      <c r="C1" s="24"/>
      <c r="D1" s="24"/>
      <c r="E1" s="24"/>
      <c r="F1" s="24"/>
      <c r="G1" s="24"/>
      <c r="H1" s="24"/>
      <c r="I1" s="24"/>
      <c r="J1" s="24"/>
    </row>
    <row r="2" spans="1:10" x14ac:dyDescent="0.2">
      <c r="A2" s="99" t="s">
        <v>172</v>
      </c>
      <c r="B2" s="24"/>
      <c r="C2" s="24"/>
      <c r="D2" s="24"/>
      <c r="E2" s="24"/>
      <c r="F2" s="24"/>
      <c r="G2" s="24"/>
      <c r="H2" s="24"/>
      <c r="I2" s="24"/>
      <c r="J2" s="24"/>
    </row>
    <row r="3" spans="1:10" x14ac:dyDescent="0.2">
      <c r="A3" s="24"/>
      <c r="B3" s="24"/>
      <c r="C3" s="24"/>
      <c r="D3" s="24"/>
      <c r="E3" s="24"/>
      <c r="F3" s="24"/>
      <c r="G3" s="24"/>
      <c r="H3" s="24"/>
      <c r="I3" s="24"/>
      <c r="J3" s="45" t="s">
        <v>100</v>
      </c>
    </row>
    <row r="4" spans="1:10" x14ac:dyDescent="0.2">
      <c r="A4" s="24"/>
      <c r="B4" s="24"/>
      <c r="C4" s="24"/>
      <c r="D4" s="24"/>
      <c r="E4" s="24"/>
      <c r="F4" s="24"/>
      <c r="G4" s="24"/>
      <c r="H4" s="24"/>
      <c r="I4" s="24"/>
      <c r="J4" s="45"/>
    </row>
    <row r="5" spans="1:10" ht="75" customHeight="1" x14ac:dyDescent="0.2">
      <c r="A5" s="81" t="s">
        <v>153</v>
      </c>
      <c r="B5" s="82" t="s">
        <v>90</v>
      </c>
      <c r="C5" s="82" t="s">
        <v>91</v>
      </c>
      <c r="D5" s="82" t="s">
        <v>92</v>
      </c>
      <c r="E5" s="185" t="s">
        <v>279</v>
      </c>
      <c r="F5" s="82" t="s">
        <v>93</v>
      </c>
      <c r="G5" s="82" t="s">
        <v>94</v>
      </c>
      <c r="H5" s="82" t="s">
        <v>95</v>
      </c>
      <c r="I5" s="82" t="s">
        <v>36</v>
      </c>
      <c r="J5" s="82" t="s">
        <v>96</v>
      </c>
    </row>
    <row r="6" spans="1:10" x14ac:dyDescent="0.2">
      <c r="A6" s="77" t="s">
        <v>0</v>
      </c>
      <c r="B6" s="77"/>
      <c r="C6" s="77"/>
      <c r="D6" s="77"/>
      <c r="E6" s="77"/>
      <c r="F6" s="77"/>
      <c r="G6" s="77"/>
      <c r="H6" s="77"/>
      <c r="I6" s="77"/>
      <c r="J6" s="77"/>
    </row>
    <row r="7" spans="1:10" x14ac:dyDescent="0.2">
      <c r="A7" s="78" t="s">
        <v>109</v>
      </c>
      <c r="B7" s="86">
        <v>0</v>
      </c>
      <c r="C7" s="86">
        <v>0</v>
      </c>
      <c r="D7" s="86">
        <v>51.199999999999996</v>
      </c>
      <c r="E7" s="86">
        <v>0</v>
      </c>
      <c r="F7" s="86">
        <v>0.70000000000000007</v>
      </c>
      <c r="G7" s="79">
        <v>0</v>
      </c>
      <c r="H7" s="86">
        <v>0</v>
      </c>
      <c r="I7" s="86">
        <f>J7-SUM(B7:H7)</f>
        <v>0</v>
      </c>
      <c r="J7" s="86">
        <v>51.900000000000006</v>
      </c>
    </row>
    <row r="8" spans="1:10" x14ac:dyDescent="0.2">
      <c r="A8" s="77" t="s">
        <v>1</v>
      </c>
      <c r="B8" s="87">
        <v>1.4500000000000002</v>
      </c>
      <c r="C8" s="87">
        <v>0</v>
      </c>
      <c r="D8" s="87">
        <v>5.29</v>
      </c>
      <c r="E8" s="87">
        <v>0.12000000000000001</v>
      </c>
      <c r="F8" s="87">
        <v>1.9</v>
      </c>
      <c r="G8" s="80">
        <v>0</v>
      </c>
      <c r="H8" s="87">
        <v>4.8250000000000002</v>
      </c>
      <c r="I8" s="87">
        <f t="shared" ref="I8:I17" si="0">J8-SUM(B8:H8)</f>
        <v>0</v>
      </c>
      <c r="J8" s="87">
        <v>13.585000000000001</v>
      </c>
    </row>
    <row r="9" spans="1:10" x14ac:dyDescent="0.2">
      <c r="A9" s="78" t="s">
        <v>2</v>
      </c>
      <c r="B9" s="86">
        <v>0</v>
      </c>
      <c r="C9" s="86">
        <v>4.5999999999999996</v>
      </c>
      <c r="D9" s="86">
        <v>0</v>
      </c>
      <c r="E9" s="86">
        <v>0</v>
      </c>
      <c r="F9" s="86">
        <v>1.18</v>
      </c>
      <c r="G9" s="79">
        <v>0</v>
      </c>
      <c r="H9" s="86">
        <v>0</v>
      </c>
      <c r="I9" s="86">
        <f t="shared" si="0"/>
        <v>0.16000000000000014</v>
      </c>
      <c r="J9" s="86">
        <v>5.9399999999999995</v>
      </c>
    </row>
    <row r="10" spans="1:10" x14ac:dyDescent="0.2">
      <c r="A10" s="77" t="s">
        <v>3</v>
      </c>
      <c r="B10" s="87">
        <v>0</v>
      </c>
      <c r="C10" s="87">
        <v>0</v>
      </c>
      <c r="D10" s="87">
        <v>60.599999999999994</v>
      </c>
      <c r="E10" s="87">
        <v>0</v>
      </c>
      <c r="F10" s="87">
        <v>0</v>
      </c>
      <c r="G10" s="80">
        <v>0</v>
      </c>
      <c r="H10" s="87">
        <v>13.05</v>
      </c>
      <c r="I10" s="87">
        <f t="shared" si="0"/>
        <v>33.610000000000014</v>
      </c>
      <c r="J10" s="87">
        <v>107.26</v>
      </c>
    </row>
    <row r="11" spans="1:10" x14ac:dyDescent="0.2">
      <c r="A11" s="78" t="s">
        <v>10</v>
      </c>
      <c r="B11" s="86">
        <v>0</v>
      </c>
      <c r="C11" s="86">
        <v>0</v>
      </c>
      <c r="D11" s="86">
        <v>0</v>
      </c>
      <c r="E11" s="86">
        <v>0</v>
      </c>
      <c r="F11" s="86">
        <v>0</v>
      </c>
      <c r="G11" s="79">
        <v>0</v>
      </c>
      <c r="H11" s="86">
        <v>0</v>
      </c>
      <c r="I11" s="86">
        <f t="shared" si="0"/>
        <v>0</v>
      </c>
      <c r="J11" s="86">
        <v>0</v>
      </c>
    </row>
    <row r="12" spans="1:10" x14ac:dyDescent="0.2">
      <c r="A12" s="77" t="s">
        <v>4</v>
      </c>
      <c r="B12" s="87">
        <v>0</v>
      </c>
      <c r="C12" s="87">
        <v>0</v>
      </c>
      <c r="D12" s="87">
        <v>0</v>
      </c>
      <c r="E12" s="87">
        <v>0</v>
      </c>
      <c r="F12" s="87">
        <v>0.34</v>
      </c>
      <c r="G12" s="80">
        <v>31.61</v>
      </c>
      <c r="H12" s="87">
        <v>0.48</v>
      </c>
      <c r="I12" s="87">
        <f t="shared" si="0"/>
        <v>0</v>
      </c>
      <c r="J12" s="87">
        <v>32.43</v>
      </c>
    </row>
    <row r="13" spans="1:10" x14ac:dyDescent="0.2">
      <c r="A13" s="78" t="s">
        <v>5</v>
      </c>
      <c r="B13" s="86">
        <v>0</v>
      </c>
      <c r="C13" s="86">
        <v>0</v>
      </c>
      <c r="D13" s="86">
        <v>0</v>
      </c>
      <c r="E13" s="86">
        <v>0</v>
      </c>
      <c r="F13" s="86">
        <v>0</v>
      </c>
      <c r="G13" s="79">
        <v>0</v>
      </c>
      <c r="H13" s="86">
        <v>0</v>
      </c>
      <c r="I13" s="86">
        <f t="shared" si="0"/>
        <v>0</v>
      </c>
      <c r="J13" s="86">
        <v>0</v>
      </c>
    </row>
    <row r="14" spans="1:10" x14ac:dyDescent="0.2">
      <c r="A14" s="77" t="s">
        <v>6</v>
      </c>
      <c r="B14" s="87">
        <v>0</v>
      </c>
      <c r="C14" s="87">
        <v>0</v>
      </c>
      <c r="D14" s="87">
        <v>1.57</v>
      </c>
      <c r="E14" s="87">
        <v>0</v>
      </c>
      <c r="F14" s="87">
        <v>0.48599999999999999</v>
      </c>
      <c r="G14" s="80">
        <v>0</v>
      </c>
      <c r="H14" s="87">
        <v>0.38500000000000001</v>
      </c>
      <c r="I14" s="87">
        <f t="shared" si="0"/>
        <v>0</v>
      </c>
      <c r="J14" s="87">
        <v>2.4409999999999998</v>
      </c>
    </row>
    <row r="15" spans="1:10" x14ac:dyDescent="0.2">
      <c r="A15" s="78" t="s">
        <v>7</v>
      </c>
      <c r="B15" s="86">
        <v>16.315999999999999</v>
      </c>
      <c r="C15" s="86">
        <v>0</v>
      </c>
      <c r="D15" s="86">
        <v>9.1530000000000022</v>
      </c>
      <c r="E15" s="86">
        <v>0</v>
      </c>
      <c r="F15" s="86">
        <v>1.31</v>
      </c>
      <c r="G15" s="79">
        <v>0</v>
      </c>
      <c r="H15" s="86">
        <v>1.925</v>
      </c>
      <c r="I15" s="86">
        <f t="shared" si="0"/>
        <v>2.713000000000001</v>
      </c>
      <c r="J15" s="86">
        <v>31.417000000000002</v>
      </c>
    </row>
    <row r="16" spans="1:10" x14ac:dyDescent="0.2">
      <c r="A16" s="77" t="s">
        <v>8</v>
      </c>
      <c r="B16" s="87">
        <v>0</v>
      </c>
      <c r="C16" s="87">
        <v>0</v>
      </c>
      <c r="D16" s="87">
        <v>21.94</v>
      </c>
      <c r="E16" s="87">
        <v>0</v>
      </c>
      <c r="F16" s="87">
        <v>2.2000000000000002</v>
      </c>
      <c r="G16" s="80">
        <v>0</v>
      </c>
      <c r="H16" s="87">
        <v>0</v>
      </c>
      <c r="I16" s="87">
        <f t="shared" si="0"/>
        <v>0</v>
      </c>
      <c r="J16" s="87">
        <v>24.139999999999997</v>
      </c>
    </row>
    <row r="17" spans="1:10" x14ac:dyDescent="0.2">
      <c r="A17" s="78" t="s">
        <v>9</v>
      </c>
      <c r="B17" s="86">
        <v>22.05</v>
      </c>
      <c r="C17" s="86">
        <v>23.9</v>
      </c>
      <c r="D17" s="86">
        <v>52.531999999999996</v>
      </c>
      <c r="E17" s="86">
        <v>2.19</v>
      </c>
      <c r="F17" s="86">
        <v>8.0289999999999999</v>
      </c>
      <c r="G17" s="79">
        <v>0</v>
      </c>
      <c r="H17" s="86">
        <v>14.596</v>
      </c>
      <c r="I17" s="86">
        <f t="shared" si="0"/>
        <v>0</v>
      </c>
      <c r="J17" s="86">
        <v>123.297</v>
      </c>
    </row>
    <row r="18" spans="1:10" x14ac:dyDescent="0.2">
      <c r="A18" s="77" t="s">
        <v>11</v>
      </c>
      <c r="B18" s="87">
        <f>SUM(B7:B17)</f>
        <v>39.816000000000003</v>
      </c>
      <c r="C18" s="87">
        <f t="shared" ref="C18:J18" si="1">SUM(C7:C17)</f>
        <v>28.5</v>
      </c>
      <c r="D18" s="87">
        <f t="shared" si="1"/>
        <v>202.28499999999997</v>
      </c>
      <c r="E18" s="87">
        <f t="shared" si="1"/>
        <v>2.31</v>
      </c>
      <c r="F18" s="87">
        <f t="shared" si="1"/>
        <v>16.145</v>
      </c>
      <c r="G18" s="87">
        <f t="shared" si="1"/>
        <v>31.61</v>
      </c>
      <c r="H18" s="87">
        <f t="shared" si="1"/>
        <v>35.261000000000003</v>
      </c>
      <c r="I18" s="87">
        <f t="shared" si="1"/>
        <v>36.483000000000011</v>
      </c>
      <c r="J18" s="87">
        <f t="shared" si="1"/>
        <v>392.40999999999997</v>
      </c>
    </row>
    <row r="19" spans="1:10" x14ac:dyDescent="0.2">
      <c r="A19" s="78" t="s">
        <v>12</v>
      </c>
      <c r="B19" s="86"/>
      <c r="C19" s="86"/>
      <c r="D19" s="86"/>
      <c r="E19" s="86"/>
      <c r="F19" s="86"/>
      <c r="G19" s="79"/>
      <c r="H19" s="86"/>
      <c r="I19" s="86"/>
      <c r="J19" s="86"/>
    </row>
    <row r="20" spans="1:10" x14ac:dyDescent="0.2">
      <c r="A20" s="77" t="s">
        <v>13</v>
      </c>
      <c r="B20" s="87">
        <v>0</v>
      </c>
      <c r="C20" s="87">
        <v>0</v>
      </c>
      <c r="D20" s="87">
        <v>0</v>
      </c>
      <c r="E20" s="87">
        <v>0</v>
      </c>
      <c r="F20" s="87">
        <v>0</v>
      </c>
      <c r="G20" s="80">
        <v>0</v>
      </c>
      <c r="H20" s="87">
        <v>0</v>
      </c>
      <c r="I20" s="87">
        <f t="shared" ref="I20" si="2">J20-SUM(B20:H20)</f>
        <v>0</v>
      </c>
      <c r="J20" s="87">
        <v>0</v>
      </c>
    </row>
    <row r="21" spans="1:10" x14ac:dyDescent="0.2">
      <c r="A21" s="78" t="s">
        <v>14</v>
      </c>
      <c r="B21" s="86">
        <v>0</v>
      </c>
      <c r="C21" s="86">
        <v>0</v>
      </c>
      <c r="D21" s="86">
        <v>0</v>
      </c>
      <c r="E21" s="86">
        <v>0</v>
      </c>
      <c r="F21" s="86">
        <v>0</v>
      </c>
      <c r="G21" s="79">
        <v>0</v>
      </c>
      <c r="H21" s="86">
        <v>0</v>
      </c>
      <c r="I21" s="86">
        <f t="shared" ref="I21:I26" si="3">J21-SUM(B21:H21)</f>
        <v>0</v>
      </c>
      <c r="J21" s="86">
        <v>0</v>
      </c>
    </row>
    <row r="22" spans="1:10" x14ac:dyDescent="0.2">
      <c r="A22" s="77" t="s">
        <v>15</v>
      </c>
      <c r="B22" s="87">
        <v>1.9470000000000001</v>
      </c>
      <c r="C22" s="87">
        <v>0</v>
      </c>
      <c r="D22" s="87">
        <v>86.861999999999981</v>
      </c>
      <c r="E22" s="87">
        <v>0</v>
      </c>
      <c r="F22" s="87">
        <v>0</v>
      </c>
      <c r="G22" s="80">
        <v>0</v>
      </c>
      <c r="H22" s="87">
        <v>17.007999999999999</v>
      </c>
      <c r="I22" s="87">
        <f t="shared" si="3"/>
        <v>0</v>
      </c>
      <c r="J22" s="87">
        <v>105.81699999999999</v>
      </c>
    </row>
    <row r="23" spans="1:10" x14ac:dyDescent="0.2">
      <c r="A23" s="78" t="s">
        <v>16</v>
      </c>
      <c r="B23" s="86">
        <v>0</v>
      </c>
      <c r="C23" s="86">
        <v>0.89</v>
      </c>
      <c r="D23" s="86">
        <v>85.610000000000014</v>
      </c>
      <c r="E23" s="86">
        <v>0</v>
      </c>
      <c r="F23" s="86">
        <v>0</v>
      </c>
      <c r="G23" s="79">
        <v>14.727999999999998</v>
      </c>
      <c r="H23" s="86">
        <v>0</v>
      </c>
      <c r="I23" s="86">
        <f t="shared" si="3"/>
        <v>0</v>
      </c>
      <c r="J23" s="86">
        <v>101.22799999999999</v>
      </c>
    </row>
    <row r="24" spans="1:10" x14ac:dyDescent="0.2">
      <c r="A24" s="77" t="s">
        <v>17</v>
      </c>
      <c r="B24" s="87">
        <v>0</v>
      </c>
      <c r="C24" s="87">
        <v>0</v>
      </c>
      <c r="D24" s="87">
        <v>0</v>
      </c>
      <c r="E24" s="87">
        <v>0</v>
      </c>
      <c r="F24" s="87">
        <v>0</v>
      </c>
      <c r="G24" s="80">
        <v>0</v>
      </c>
      <c r="H24" s="87">
        <v>0</v>
      </c>
      <c r="I24" s="87">
        <f t="shared" si="3"/>
        <v>0</v>
      </c>
      <c r="J24" s="87">
        <v>0</v>
      </c>
    </row>
    <row r="25" spans="1:10" x14ac:dyDescent="0.2">
      <c r="A25" s="78" t="s">
        <v>18</v>
      </c>
      <c r="B25" s="86">
        <v>0</v>
      </c>
      <c r="C25" s="86">
        <v>0</v>
      </c>
      <c r="D25" s="86">
        <v>0</v>
      </c>
      <c r="E25" s="86">
        <v>0</v>
      </c>
      <c r="F25" s="86">
        <v>0</v>
      </c>
      <c r="G25" s="79">
        <v>0</v>
      </c>
      <c r="H25" s="86">
        <v>0</v>
      </c>
      <c r="I25" s="86">
        <f t="shared" si="3"/>
        <v>0</v>
      </c>
      <c r="J25" s="86">
        <v>0</v>
      </c>
    </row>
    <row r="26" spans="1:10" x14ac:dyDescent="0.2">
      <c r="A26" s="77" t="s">
        <v>19</v>
      </c>
      <c r="B26" s="87">
        <v>0</v>
      </c>
      <c r="C26" s="87">
        <v>0</v>
      </c>
      <c r="D26" s="87">
        <v>0</v>
      </c>
      <c r="E26" s="87">
        <v>0</v>
      </c>
      <c r="F26" s="87">
        <v>0</v>
      </c>
      <c r="G26" s="80">
        <v>0</v>
      </c>
      <c r="H26" s="87">
        <v>0</v>
      </c>
      <c r="I26" s="87">
        <f t="shared" si="3"/>
        <v>0</v>
      </c>
      <c r="J26" s="87">
        <v>0</v>
      </c>
    </row>
    <row r="27" spans="1:10" x14ac:dyDescent="0.2">
      <c r="A27" s="78" t="s">
        <v>20</v>
      </c>
      <c r="B27" s="86">
        <f>SUM(B20:B26)</f>
        <v>1.9470000000000001</v>
      </c>
      <c r="C27" s="86">
        <f t="shared" ref="C27:J27" si="4">SUM(C20:C26)</f>
        <v>0.89</v>
      </c>
      <c r="D27" s="86">
        <f t="shared" si="4"/>
        <v>172.47199999999998</v>
      </c>
      <c r="E27" s="86">
        <f t="shared" si="4"/>
        <v>0</v>
      </c>
      <c r="F27" s="86">
        <f t="shared" si="4"/>
        <v>0</v>
      </c>
      <c r="G27" s="86">
        <f t="shared" si="4"/>
        <v>14.727999999999998</v>
      </c>
      <c r="H27" s="86">
        <f t="shared" si="4"/>
        <v>17.007999999999999</v>
      </c>
      <c r="I27" s="86">
        <f t="shared" si="4"/>
        <v>0</v>
      </c>
      <c r="J27" s="86">
        <f t="shared" si="4"/>
        <v>207.04499999999999</v>
      </c>
    </row>
    <row r="28" spans="1:10" x14ac:dyDescent="0.2">
      <c r="A28" s="77" t="s">
        <v>21</v>
      </c>
      <c r="B28" s="87"/>
      <c r="C28" s="87"/>
      <c r="D28" s="87"/>
      <c r="E28" s="87"/>
      <c r="F28" s="87"/>
      <c r="G28" s="80"/>
      <c r="H28" s="87"/>
      <c r="I28" s="87"/>
      <c r="J28" s="87"/>
    </row>
    <row r="29" spans="1:10" x14ac:dyDescent="0.2">
      <c r="A29" s="78" t="s">
        <v>22</v>
      </c>
      <c r="B29" s="86">
        <v>0</v>
      </c>
      <c r="C29" s="86">
        <v>6.88</v>
      </c>
      <c r="D29" s="86">
        <v>1.37</v>
      </c>
      <c r="E29" s="86">
        <v>0</v>
      </c>
      <c r="F29" s="86">
        <v>0</v>
      </c>
      <c r="G29" s="79">
        <v>76.10499999999999</v>
      </c>
      <c r="H29" s="86">
        <v>0</v>
      </c>
      <c r="I29" s="86">
        <f t="shared" ref="I29" si="5">J29-SUM(B29:H29)</f>
        <v>0</v>
      </c>
      <c r="J29" s="86">
        <v>84.355000000000004</v>
      </c>
    </row>
    <row r="30" spans="1:10" x14ac:dyDescent="0.2">
      <c r="A30" s="77" t="s">
        <v>23</v>
      </c>
      <c r="B30" s="87">
        <v>0</v>
      </c>
      <c r="C30" s="87">
        <v>0</v>
      </c>
      <c r="D30" s="87">
        <v>0</v>
      </c>
      <c r="E30" s="87">
        <v>0</v>
      </c>
      <c r="F30" s="87">
        <v>0</v>
      </c>
      <c r="G30" s="80">
        <v>0</v>
      </c>
      <c r="H30" s="87">
        <v>0</v>
      </c>
      <c r="I30" s="87">
        <f t="shared" ref="I30:I36" si="6">J30-SUM(B30:H30)</f>
        <v>0</v>
      </c>
      <c r="J30" s="87">
        <v>0</v>
      </c>
    </row>
    <row r="31" spans="1:10" x14ac:dyDescent="0.2">
      <c r="A31" s="78" t="s">
        <v>24</v>
      </c>
      <c r="B31" s="86">
        <v>0</v>
      </c>
      <c r="C31" s="86">
        <v>0</v>
      </c>
      <c r="D31" s="86">
        <v>0</v>
      </c>
      <c r="E31" s="86">
        <v>0</v>
      </c>
      <c r="F31" s="86">
        <v>0</v>
      </c>
      <c r="G31" s="79">
        <v>0</v>
      </c>
      <c r="H31" s="86">
        <v>0</v>
      </c>
      <c r="I31" s="86">
        <f t="shared" si="6"/>
        <v>0</v>
      </c>
      <c r="J31" s="86">
        <v>0</v>
      </c>
    </row>
    <row r="32" spans="1:10" x14ac:dyDescent="0.2">
      <c r="A32" s="77" t="s">
        <v>25</v>
      </c>
      <c r="B32" s="87">
        <v>0</v>
      </c>
      <c r="C32" s="87">
        <v>0</v>
      </c>
      <c r="D32" s="87">
        <v>0</v>
      </c>
      <c r="E32" s="87">
        <v>0</v>
      </c>
      <c r="F32" s="87">
        <v>0</v>
      </c>
      <c r="G32" s="80">
        <v>0</v>
      </c>
      <c r="H32" s="87">
        <v>0</v>
      </c>
      <c r="I32" s="87">
        <f t="shared" si="6"/>
        <v>0</v>
      </c>
      <c r="J32" s="87">
        <v>0</v>
      </c>
    </row>
    <row r="33" spans="1:10" x14ac:dyDescent="0.2">
      <c r="A33" s="78" t="s">
        <v>26</v>
      </c>
      <c r="B33" s="86">
        <v>0</v>
      </c>
      <c r="C33" s="86">
        <v>0</v>
      </c>
      <c r="D33" s="86">
        <v>0</v>
      </c>
      <c r="E33" s="86">
        <v>0</v>
      </c>
      <c r="F33" s="86">
        <v>0</v>
      </c>
      <c r="G33" s="79">
        <v>0</v>
      </c>
      <c r="H33" s="86">
        <v>0</v>
      </c>
      <c r="I33" s="86">
        <f t="shared" si="6"/>
        <v>0</v>
      </c>
      <c r="J33" s="86">
        <v>0</v>
      </c>
    </row>
    <row r="34" spans="1:10" x14ac:dyDescent="0.2">
      <c r="A34" s="77" t="s">
        <v>27</v>
      </c>
      <c r="B34" s="87">
        <v>0</v>
      </c>
      <c r="C34" s="87">
        <v>0.52</v>
      </c>
      <c r="D34" s="87">
        <v>0</v>
      </c>
      <c r="E34" s="87">
        <v>0</v>
      </c>
      <c r="F34" s="87">
        <v>0</v>
      </c>
      <c r="G34" s="80">
        <v>77.531000000000006</v>
      </c>
      <c r="H34" s="87">
        <v>0</v>
      </c>
      <c r="I34" s="87">
        <f t="shared" si="6"/>
        <v>0.41700000000000159</v>
      </c>
      <c r="J34" s="87">
        <v>78.468000000000004</v>
      </c>
    </row>
    <row r="35" spans="1:10" x14ac:dyDescent="0.2">
      <c r="A35" s="78" t="s">
        <v>28</v>
      </c>
      <c r="B35" s="86">
        <v>11.029</v>
      </c>
      <c r="C35" s="86">
        <v>0</v>
      </c>
      <c r="D35" s="86">
        <v>0</v>
      </c>
      <c r="E35" s="86">
        <v>0</v>
      </c>
      <c r="F35" s="86">
        <v>0</v>
      </c>
      <c r="G35" s="79">
        <v>0</v>
      </c>
      <c r="H35" s="86">
        <v>0</v>
      </c>
      <c r="I35" s="86">
        <f t="shared" si="6"/>
        <v>0</v>
      </c>
      <c r="J35" s="86">
        <v>11.029</v>
      </c>
    </row>
    <row r="36" spans="1:10" x14ac:dyDescent="0.2">
      <c r="A36" s="77" t="s">
        <v>29</v>
      </c>
      <c r="B36" s="87">
        <v>0</v>
      </c>
      <c r="C36" s="87">
        <v>0</v>
      </c>
      <c r="D36" s="87">
        <v>5.12</v>
      </c>
      <c r="E36" s="87">
        <v>0</v>
      </c>
      <c r="F36" s="87">
        <v>0</v>
      </c>
      <c r="G36" s="80">
        <v>0</v>
      </c>
      <c r="H36" s="87">
        <v>0</v>
      </c>
      <c r="I36" s="87">
        <f t="shared" si="6"/>
        <v>0</v>
      </c>
      <c r="J36" s="87">
        <v>5.12</v>
      </c>
    </row>
    <row r="37" spans="1:10" x14ac:dyDescent="0.2">
      <c r="A37" s="78" t="s">
        <v>30</v>
      </c>
      <c r="B37" s="86">
        <f>SUM(B29:B36)</f>
        <v>11.029</v>
      </c>
      <c r="C37" s="86">
        <f t="shared" ref="C37:J37" si="7">SUM(C29:C36)</f>
        <v>7.4</v>
      </c>
      <c r="D37" s="86">
        <f t="shared" si="7"/>
        <v>6.49</v>
      </c>
      <c r="E37" s="86">
        <f t="shared" si="7"/>
        <v>0</v>
      </c>
      <c r="F37" s="86">
        <f t="shared" si="7"/>
        <v>0</v>
      </c>
      <c r="G37" s="86">
        <f t="shared" si="7"/>
        <v>153.636</v>
      </c>
      <c r="H37" s="86">
        <f t="shared" si="7"/>
        <v>0</v>
      </c>
      <c r="I37" s="86">
        <f t="shared" si="7"/>
        <v>0.41700000000000159</v>
      </c>
      <c r="J37" s="86">
        <f t="shared" si="7"/>
        <v>178.97200000000001</v>
      </c>
    </row>
    <row r="38" spans="1:10" x14ac:dyDescent="0.2">
      <c r="A38" s="83" t="s">
        <v>31</v>
      </c>
      <c r="B38" s="88">
        <f>B18+B27+B37</f>
        <v>52.792000000000002</v>
      </c>
      <c r="C38" s="186">
        <f t="shared" ref="C38:J38" si="8">C18+C27+C37</f>
        <v>36.79</v>
      </c>
      <c r="D38" s="186">
        <f t="shared" si="8"/>
        <v>381.24699999999996</v>
      </c>
      <c r="E38" s="186">
        <f t="shared" si="8"/>
        <v>2.31</v>
      </c>
      <c r="F38" s="186">
        <f t="shared" si="8"/>
        <v>16.145</v>
      </c>
      <c r="G38" s="186">
        <f t="shared" si="8"/>
        <v>199.97399999999999</v>
      </c>
      <c r="H38" s="186">
        <f t="shared" si="8"/>
        <v>52.269000000000005</v>
      </c>
      <c r="I38" s="186">
        <f t="shared" si="8"/>
        <v>36.900000000000013</v>
      </c>
      <c r="J38" s="186">
        <f t="shared" si="8"/>
        <v>778.42699999999991</v>
      </c>
    </row>
    <row r="39" spans="1:10" x14ac:dyDescent="0.2">
      <c r="A39" s="18"/>
    </row>
    <row r="40" spans="1:10" x14ac:dyDescent="0.2">
      <c r="A40" s="18" t="s">
        <v>32</v>
      </c>
      <c r="B40" s="21"/>
      <c r="C40" s="21"/>
      <c r="D40" s="21"/>
      <c r="E40" s="21"/>
      <c r="F40" s="21"/>
      <c r="G40" s="21"/>
      <c r="H40" s="21"/>
      <c r="I40" s="21"/>
      <c r="J40" s="21"/>
    </row>
    <row r="41" spans="1:10" x14ac:dyDescent="0.2">
      <c r="B41" s="21"/>
      <c r="C41" s="21"/>
      <c r="D41" s="21"/>
      <c r="E41" s="21"/>
      <c r="F41" s="21"/>
      <c r="G41" s="21"/>
      <c r="H41" s="21"/>
      <c r="I41" s="21"/>
      <c r="J41" s="21"/>
    </row>
    <row r="42" spans="1:10" x14ac:dyDescent="0.2">
      <c r="B42" s="21"/>
      <c r="C42" s="21"/>
      <c r="D42" s="21"/>
      <c r="E42" s="21"/>
      <c r="F42" s="21"/>
      <c r="G42" s="21"/>
      <c r="H42" s="21"/>
      <c r="I42" s="21"/>
      <c r="J42" s="21"/>
    </row>
    <row r="43" spans="1:10" x14ac:dyDescent="0.2">
      <c r="B43" s="21"/>
      <c r="C43" s="21"/>
      <c r="D43" s="21"/>
      <c r="E43" s="21"/>
      <c r="F43" s="21"/>
      <c r="G43" s="21"/>
      <c r="H43" s="21"/>
      <c r="I43" s="21"/>
      <c r="J43" s="21"/>
    </row>
    <row r="44" spans="1:10" x14ac:dyDescent="0.2">
      <c r="B44" s="21"/>
      <c r="C44" s="21"/>
      <c r="D44" s="21"/>
      <c r="E44" s="21"/>
      <c r="F44" s="21"/>
      <c r="G44" s="21"/>
      <c r="H44" s="21"/>
      <c r="I44" s="21"/>
      <c r="J44" s="21"/>
    </row>
  </sheetData>
  <phoneticPr fontId="5" type="noConversion"/>
  <pageMargins left="0.7" right="0.7" top="0.75" bottom="0.75" header="0.3" footer="0.3"/>
  <pageSetup paperSize="9" scale="87" orientation="landscape"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124"/>
  <sheetViews>
    <sheetView showGridLines="0" zoomScale="85" zoomScaleNormal="85" workbookViewId="0"/>
  </sheetViews>
  <sheetFormatPr defaultRowHeight="12.75" x14ac:dyDescent="0.2"/>
  <cols>
    <col min="1" max="1" width="17.140625" customWidth="1"/>
    <col min="2" max="5" width="14.28515625" customWidth="1"/>
    <col min="6" max="6" width="14.28515625" style="4" customWidth="1"/>
    <col min="7" max="11" width="14.28515625" customWidth="1"/>
    <col min="12" max="12" width="14.28515625" style="4" customWidth="1"/>
  </cols>
  <sheetData>
    <row r="1" spans="1:12" x14ac:dyDescent="0.2">
      <c r="A1" s="44" t="s">
        <v>308</v>
      </c>
      <c r="B1" s="24"/>
      <c r="C1" s="24"/>
      <c r="D1" s="24"/>
      <c r="E1" s="24"/>
      <c r="F1" s="44"/>
      <c r="G1" s="24"/>
      <c r="H1" s="24"/>
      <c r="I1" s="24"/>
      <c r="J1" s="24"/>
      <c r="K1" s="24"/>
      <c r="L1" s="44"/>
    </row>
    <row r="2" spans="1:12" x14ac:dyDescent="0.2">
      <c r="A2" s="62" t="s">
        <v>172</v>
      </c>
      <c r="B2" s="24"/>
      <c r="C2" s="24"/>
      <c r="D2" s="24"/>
      <c r="E2" s="24"/>
      <c r="F2" s="44"/>
      <c r="G2" s="24"/>
      <c r="H2" s="24"/>
      <c r="I2" s="24"/>
      <c r="J2" s="24"/>
      <c r="K2" s="24"/>
      <c r="L2" s="44"/>
    </row>
    <row r="3" spans="1:12" x14ac:dyDescent="0.2">
      <c r="A3" s="24"/>
      <c r="B3" s="24"/>
      <c r="C3" s="24"/>
      <c r="D3" s="24"/>
      <c r="E3" s="24"/>
      <c r="F3" s="44"/>
      <c r="G3" s="24"/>
      <c r="H3" s="24"/>
      <c r="I3" s="24"/>
      <c r="J3" s="24"/>
      <c r="K3" s="24"/>
      <c r="L3" s="45" t="s">
        <v>100</v>
      </c>
    </row>
    <row r="4" spans="1:12" x14ac:dyDescent="0.2">
      <c r="A4" s="24"/>
      <c r="B4" s="24"/>
      <c r="C4" s="24"/>
      <c r="D4" s="24"/>
      <c r="E4" s="24"/>
      <c r="F4" s="44"/>
      <c r="G4" s="24"/>
      <c r="H4" s="24"/>
      <c r="I4" s="24"/>
      <c r="J4" s="24"/>
      <c r="K4" s="24"/>
      <c r="L4" s="44"/>
    </row>
    <row r="5" spans="1:12" x14ac:dyDescent="0.2">
      <c r="A5" s="216" t="s">
        <v>153</v>
      </c>
      <c r="B5" s="213" t="s">
        <v>53</v>
      </c>
      <c r="C5" s="213">
        <v>0</v>
      </c>
      <c r="D5" s="213">
        <v>0</v>
      </c>
      <c r="E5" s="213">
        <v>0</v>
      </c>
      <c r="F5" s="214">
        <v>0</v>
      </c>
      <c r="G5" s="215" t="s">
        <v>54</v>
      </c>
      <c r="H5" s="213">
        <v>0</v>
      </c>
      <c r="I5" s="213">
        <v>0</v>
      </c>
      <c r="J5" s="213">
        <v>0</v>
      </c>
      <c r="K5" s="213">
        <v>0</v>
      </c>
      <c r="L5" s="213">
        <v>0</v>
      </c>
    </row>
    <row r="6" spans="1:12" ht="62.25" customHeight="1" x14ac:dyDescent="0.2">
      <c r="A6" s="217"/>
      <c r="B6" s="118" t="s">
        <v>37</v>
      </c>
      <c r="C6" s="118" t="s">
        <v>38</v>
      </c>
      <c r="D6" s="118" t="s">
        <v>35</v>
      </c>
      <c r="E6" s="118" t="s">
        <v>36</v>
      </c>
      <c r="F6" s="123" t="s">
        <v>57</v>
      </c>
      <c r="G6" s="128" t="s">
        <v>41</v>
      </c>
      <c r="H6" s="118" t="s">
        <v>39</v>
      </c>
      <c r="I6" s="118" t="s">
        <v>40</v>
      </c>
      <c r="J6" s="118" t="s">
        <v>42</v>
      </c>
      <c r="K6" s="118" t="s">
        <v>36</v>
      </c>
      <c r="L6" s="118" t="s">
        <v>57</v>
      </c>
    </row>
    <row r="7" spans="1:12" s="2" customFormat="1" x14ac:dyDescent="0.2">
      <c r="A7" s="116" t="s">
        <v>0</v>
      </c>
      <c r="B7" s="116"/>
      <c r="C7" s="116"/>
      <c r="D7" s="116"/>
      <c r="E7" s="116"/>
      <c r="F7" s="124"/>
      <c r="G7" s="129"/>
      <c r="H7" s="116"/>
      <c r="I7" s="116"/>
      <c r="J7" s="116"/>
      <c r="K7" s="116"/>
      <c r="L7" s="116"/>
    </row>
    <row r="8" spans="1:12" x14ac:dyDescent="0.2">
      <c r="A8" s="117" t="s">
        <v>109</v>
      </c>
      <c r="B8" s="112">
        <v>9395.2999999999993</v>
      </c>
      <c r="C8" s="112">
        <v>1651.9</v>
      </c>
      <c r="D8" s="112">
        <v>85</v>
      </c>
      <c r="E8" s="112">
        <v>279.3</v>
      </c>
      <c r="F8" s="112">
        <f>SUM(B8:E8)</f>
        <v>11411.499999999998</v>
      </c>
      <c r="G8" s="130">
        <v>1157.6999999999998</v>
      </c>
      <c r="H8" s="112">
        <v>924.4</v>
      </c>
      <c r="I8" s="112">
        <v>0</v>
      </c>
      <c r="J8" s="112">
        <v>0</v>
      </c>
      <c r="K8" s="112">
        <v>7.8</v>
      </c>
      <c r="L8" s="112">
        <f>SUM(G8:K8)</f>
        <v>2089.9</v>
      </c>
    </row>
    <row r="9" spans="1:12" x14ac:dyDescent="0.2">
      <c r="A9" s="116" t="s">
        <v>1</v>
      </c>
      <c r="B9" s="113">
        <v>14156</v>
      </c>
      <c r="C9" s="113">
        <v>1240</v>
      </c>
      <c r="D9" s="113">
        <v>7</v>
      </c>
      <c r="E9" s="113">
        <v>442</v>
      </c>
      <c r="F9" s="126">
        <f t="shared" ref="F9:F18" si="0">SUM(B9:E9)</f>
        <v>15845</v>
      </c>
      <c r="G9" s="131">
        <v>3049</v>
      </c>
      <c r="H9" s="113">
        <v>0</v>
      </c>
      <c r="I9" s="113">
        <v>0</v>
      </c>
      <c r="J9" s="113">
        <v>0</v>
      </c>
      <c r="K9" s="113">
        <v>35</v>
      </c>
      <c r="L9" s="113">
        <f t="shared" ref="L9:L18" si="1">SUM(G9:K9)</f>
        <v>3084</v>
      </c>
    </row>
    <row r="10" spans="1:12" x14ac:dyDescent="0.2">
      <c r="A10" s="117" t="s">
        <v>2</v>
      </c>
      <c r="B10" s="112">
        <v>12189.900000000001</v>
      </c>
      <c r="C10" s="112">
        <v>729.8599999999999</v>
      </c>
      <c r="D10" s="112">
        <v>240.36</v>
      </c>
      <c r="E10" s="112">
        <v>0</v>
      </c>
      <c r="F10" s="125">
        <f t="shared" si="0"/>
        <v>13160.120000000003</v>
      </c>
      <c r="G10" s="130">
        <v>1247.8399999999999</v>
      </c>
      <c r="H10" s="112">
        <v>0</v>
      </c>
      <c r="I10" s="112">
        <v>0</v>
      </c>
      <c r="J10" s="112">
        <v>0</v>
      </c>
      <c r="K10" s="112">
        <v>0</v>
      </c>
      <c r="L10" s="112">
        <f t="shared" si="1"/>
        <v>1247.8399999999999</v>
      </c>
    </row>
    <row r="11" spans="1:12" x14ac:dyDescent="0.2">
      <c r="A11" s="116" t="s">
        <v>3</v>
      </c>
      <c r="B11" s="113">
        <v>56415.469999999994</v>
      </c>
      <c r="C11" s="113">
        <v>3683.37</v>
      </c>
      <c r="D11" s="113">
        <v>3927.71</v>
      </c>
      <c r="E11" s="113">
        <v>1726.3000000000002</v>
      </c>
      <c r="F11" s="126">
        <f t="shared" si="0"/>
        <v>65752.849999999991</v>
      </c>
      <c r="G11" s="131">
        <v>13647.34</v>
      </c>
      <c r="H11" s="113">
        <v>0</v>
      </c>
      <c r="I11" s="113">
        <v>0</v>
      </c>
      <c r="J11" s="113">
        <v>0</v>
      </c>
      <c r="K11" s="113">
        <v>0</v>
      </c>
      <c r="L11" s="113">
        <f t="shared" si="1"/>
        <v>13647.34</v>
      </c>
    </row>
    <row r="12" spans="1:12" x14ac:dyDescent="0.2">
      <c r="A12" s="117" t="s">
        <v>10</v>
      </c>
      <c r="B12" s="112">
        <v>7524.6299999999992</v>
      </c>
      <c r="C12" s="112">
        <v>313.32</v>
      </c>
      <c r="D12" s="112">
        <v>532.45600000000002</v>
      </c>
      <c r="E12" s="112">
        <v>0</v>
      </c>
      <c r="F12" s="125">
        <f t="shared" si="0"/>
        <v>8370.405999999999</v>
      </c>
      <c r="G12" s="130">
        <v>1471</v>
      </c>
      <c r="H12" s="112">
        <v>0</v>
      </c>
      <c r="I12" s="112">
        <v>0</v>
      </c>
      <c r="J12" s="112">
        <v>0</v>
      </c>
      <c r="K12" s="112">
        <v>12.22</v>
      </c>
      <c r="L12" s="112">
        <f t="shared" si="1"/>
        <v>1483.22</v>
      </c>
    </row>
    <row r="13" spans="1:12" x14ac:dyDescent="0.2">
      <c r="A13" s="116" t="s">
        <v>4</v>
      </c>
      <c r="B13" s="113">
        <v>11928.3</v>
      </c>
      <c r="C13" s="113">
        <v>1573.8</v>
      </c>
      <c r="D13" s="113">
        <v>632.04</v>
      </c>
      <c r="E13" s="113">
        <v>145.91</v>
      </c>
      <c r="F13" s="126">
        <f t="shared" si="0"/>
        <v>14280.05</v>
      </c>
      <c r="G13" s="131">
        <v>1211.1399999999999</v>
      </c>
      <c r="H13" s="113">
        <v>0</v>
      </c>
      <c r="I13" s="113">
        <v>0</v>
      </c>
      <c r="J13" s="113">
        <v>0</v>
      </c>
      <c r="K13" s="113">
        <v>62.78</v>
      </c>
      <c r="L13" s="113">
        <f t="shared" si="1"/>
        <v>1273.9199999999998</v>
      </c>
    </row>
    <row r="14" spans="1:12" x14ac:dyDescent="0.2">
      <c r="A14" s="117" t="s">
        <v>5</v>
      </c>
      <c r="B14" s="112">
        <v>14620.55</v>
      </c>
      <c r="C14" s="112">
        <v>1002.46</v>
      </c>
      <c r="D14" s="112">
        <v>77.239999999999995</v>
      </c>
      <c r="E14" s="112">
        <v>386.5</v>
      </c>
      <c r="F14" s="125">
        <f t="shared" si="0"/>
        <v>16086.749999999998</v>
      </c>
      <c r="G14" s="130">
        <v>1727.24</v>
      </c>
      <c r="H14" s="112">
        <v>280.66000000000003</v>
      </c>
      <c r="I14" s="112">
        <v>78.48</v>
      </c>
      <c r="J14" s="112">
        <v>0.32</v>
      </c>
      <c r="K14" s="112">
        <v>5.22</v>
      </c>
      <c r="L14" s="112">
        <f t="shared" si="1"/>
        <v>2091.92</v>
      </c>
    </row>
    <row r="15" spans="1:12" x14ac:dyDescent="0.2">
      <c r="A15" s="116" t="s">
        <v>6</v>
      </c>
      <c r="B15" s="113">
        <v>5675.9</v>
      </c>
      <c r="C15" s="113">
        <v>1329.76</v>
      </c>
      <c r="D15" s="113">
        <v>349.08</v>
      </c>
      <c r="E15" s="113">
        <v>186.22</v>
      </c>
      <c r="F15" s="126">
        <f t="shared" si="0"/>
        <v>7540.96</v>
      </c>
      <c r="G15" s="131">
        <v>1002.32</v>
      </c>
      <c r="H15" s="113">
        <v>122.65</v>
      </c>
      <c r="I15" s="113">
        <v>117.17</v>
      </c>
      <c r="J15" s="113">
        <v>0</v>
      </c>
      <c r="K15" s="113">
        <v>0</v>
      </c>
      <c r="L15" s="113">
        <f t="shared" si="1"/>
        <v>1242.1400000000001</v>
      </c>
    </row>
    <row r="16" spans="1:12" x14ac:dyDescent="0.2">
      <c r="A16" s="117" t="s">
        <v>7</v>
      </c>
      <c r="B16" s="112">
        <v>22676.670000000002</v>
      </c>
      <c r="C16" s="112">
        <v>1366.72</v>
      </c>
      <c r="D16" s="112">
        <v>427.32</v>
      </c>
      <c r="E16" s="112">
        <v>661.6</v>
      </c>
      <c r="F16" s="125">
        <f t="shared" si="0"/>
        <v>25132.31</v>
      </c>
      <c r="G16" s="130">
        <v>3037.4500000000003</v>
      </c>
      <c r="H16" s="112">
        <v>0</v>
      </c>
      <c r="I16" s="112">
        <v>0</v>
      </c>
      <c r="J16" s="112">
        <v>0</v>
      </c>
      <c r="K16" s="112">
        <v>0</v>
      </c>
      <c r="L16" s="112">
        <f t="shared" si="1"/>
        <v>3037.4500000000003</v>
      </c>
    </row>
    <row r="17" spans="1:12" x14ac:dyDescent="0.2">
      <c r="A17" s="116" t="s">
        <v>8</v>
      </c>
      <c r="B17" s="113">
        <v>15283.8</v>
      </c>
      <c r="C17" s="113">
        <v>2520.1799999999998</v>
      </c>
      <c r="D17" s="113">
        <v>893.44</v>
      </c>
      <c r="E17" s="113">
        <v>0</v>
      </c>
      <c r="F17" s="126">
        <f t="shared" si="0"/>
        <v>18697.419999999998</v>
      </c>
      <c r="G17" s="131">
        <v>1992.23</v>
      </c>
      <c r="H17" s="113">
        <v>0</v>
      </c>
      <c r="I17" s="113">
        <v>0</v>
      </c>
      <c r="J17" s="113">
        <v>0</v>
      </c>
      <c r="K17" s="113">
        <v>0</v>
      </c>
      <c r="L17" s="113">
        <f t="shared" si="1"/>
        <v>1992.23</v>
      </c>
    </row>
    <row r="18" spans="1:12" x14ac:dyDescent="0.2">
      <c r="A18" s="117" t="s">
        <v>9</v>
      </c>
      <c r="B18" s="112">
        <v>15365.94</v>
      </c>
      <c r="C18" s="112">
        <v>1515.8600000000001</v>
      </c>
      <c r="D18" s="112">
        <v>119.26</v>
      </c>
      <c r="E18" s="112">
        <v>514.55999999999995</v>
      </c>
      <c r="F18" s="125">
        <f t="shared" si="0"/>
        <v>17515.62</v>
      </c>
      <c r="G18" s="130">
        <v>3811.42</v>
      </c>
      <c r="H18" s="112">
        <v>0</v>
      </c>
      <c r="I18" s="112">
        <v>0</v>
      </c>
      <c r="J18" s="112">
        <v>0</v>
      </c>
      <c r="K18" s="112">
        <v>0</v>
      </c>
      <c r="L18" s="112">
        <f t="shared" si="1"/>
        <v>3811.42</v>
      </c>
    </row>
    <row r="19" spans="1:12" x14ac:dyDescent="0.2">
      <c r="A19" s="116" t="s">
        <v>11</v>
      </c>
      <c r="B19" s="113">
        <f>SUM(B8:B18)</f>
        <v>185232.46</v>
      </c>
      <c r="C19" s="113">
        <f t="shared" ref="C19:L19" si="2">SUM(C8:C18)</f>
        <v>16927.23</v>
      </c>
      <c r="D19" s="113">
        <f t="shared" si="2"/>
        <v>7290.905999999999</v>
      </c>
      <c r="E19" s="113">
        <f t="shared" si="2"/>
        <v>4342.3899999999994</v>
      </c>
      <c r="F19" s="126">
        <f t="shared" si="2"/>
        <v>213792.98599999998</v>
      </c>
      <c r="G19" s="131">
        <f t="shared" si="2"/>
        <v>33354.68</v>
      </c>
      <c r="H19" s="113">
        <f t="shared" si="2"/>
        <v>1327.71</v>
      </c>
      <c r="I19" s="113">
        <f t="shared" si="2"/>
        <v>195.65</v>
      </c>
      <c r="J19" s="113">
        <f t="shared" si="2"/>
        <v>0.32</v>
      </c>
      <c r="K19" s="113">
        <f t="shared" si="2"/>
        <v>123.02</v>
      </c>
      <c r="L19" s="113">
        <f t="shared" si="2"/>
        <v>35001.379999999997</v>
      </c>
    </row>
    <row r="20" spans="1:12" x14ac:dyDescent="0.2">
      <c r="A20" s="117" t="s">
        <v>12</v>
      </c>
      <c r="B20" s="112"/>
      <c r="C20" s="112"/>
      <c r="D20" s="112"/>
      <c r="E20" s="112"/>
      <c r="F20" s="125"/>
      <c r="G20" s="130"/>
      <c r="H20" s="112"/>
      <c r="I20" s="112"/>
      <c r="J20" s="112"/>
      <c r="K20" s="112"/>
      <c r="L20" s="112"/>
    </row>
    <row r="21" spans="1:12" x14ac:dyDescent="0.2">
      <c r="A21" s="116" t="s">
        <v>13</v>
      </c>
      <c r="B21" s="113">
        <v>6794.21</v>
      </c>
      <c r="C21" s="113">
        <v>303</v>
      </c>
      <c r="D21" s="113">
        <v>247</v>
      </c>
      <c r="E21" s="113">
        <v>16</v>
      </c>
      <c r="F21" s="126">
        <f t="shared" ref="F21" si="3">SUM(B21:E21)</f>
        <v>7360.21</v>
      </c>
      <c r="G21" s="131">
        <v>694</v>
      </c>
      <c r="H21" s="113">
        <v>461</v>
      </c>
      <c r="I21" s="113">
        <v>2</v>
      </c>
      <c r="J21" s="113">
        <v>0</v>
      </c>
      <c r="K21" s="113">
        <v>0</v>
      </c>
      <c r="L21" s="113">
        <f t="shared" ref="L21" si="4">SUM(G21:K21)</f>
        <v>1157</v>
      </c>
    </row>
    <row r="22" spans="1:12" x14ac:dyDescent="0.2">
      <c r="A22" s="117" t="s">
        <v>14</v>
      </c>
      <c r="B22" s="112">
        <v>12053.955</v>
      </c>
      <c r="C22" s="112">
        <v>833.45999999999992</v>
      </c>
      <c r="D22" s="112">
        <v>0</v>
      </c>
      <c r="E22" s="112">
        <v>21.380000000000003</v>
      </c>
      <c r="F22" s="125">
        <f t="shared" ref="F22:F27" si="5">SUM(B22:E22)</f>
        <v>12908.794999999998</v>
      </c>
      <c r="G22" s="130">
        <v>2400.7630000000004</v>
      </c>
      <c r="H22" s="112">
        <v>0</v>
      </c>
      <c r="I22" s="112">
        <v>839.33999999999992</v>
      </c>
      <c r="J22" s="112">
        <v>0</v>
      </c>
      <c r="K22" s="112">
        <v>0</v>
      </c>
      <c r="L22" s="112">
        <f t="shared" ref="L22:L27" si="6">SUM(G22:K22)</f>
        <v>3240.1030000000001</v>
      </c>
    </row>
    <row r="23" spans="1:12" x14ac:dyDescent="0.2">
      <c r="A23" s="116" t="s">
        <v>15</v>
      </c>
      <c r="B23" s="113">
        <v>22673.440000000002</v>
      </c>
      <c r="C23" s="113">
        <v>2951.86</v>
      </c>
      <c r="D23" s="113">
        <v>778.07999999999993</v>
      </c>
      <c r="E23" s="113">
        <v>1849.4199999999998</v>
      </c>
      <c r="F23" s="126">
        <f t="shared" si="5"/>
        <v>28252.800000000003</v>
      </c>
      <c r="G23" s="131">
        <v>2036.5</v>
      </c>
      <c r="H23" s="113">
        <v>0</v>
      </c>
      <c r="I23" s="113">
        <v>451.03000000000003</v>
      </c>
      <c r="J23" s="113">
        <v>0</v>
      </c>
      <c r="K23" s="113">
        <v>0</v>
      </c>
      <c r="L23" s="113">
        <f t="shared" si="6"/>
        <v>2487.5300000000002</v>
      </c>
    </row>
    <row r="24" spans="1:12" x14ac:dyDescent="0.2">
      <c r="A24" s="117" t="s">
        <v>16</v>
      </c>
      <c r="B24" s="112">
        <v>3363.39</v>
      </c>
      <c r="C24" s="112">
        <v>450.58000000000004</v>
      </c>
      <c r="D24" s="112">
        <v>238.79</v>
      </c>
      <c r="E24" s="112">
        <v>3309.6200000000003</v>
      </c>
      <c r="F24" s="125">
        <f t="shared" si="5"/>
        <v>7362.38</v>
      </c>
      <c r="G24" s="130">
        <v>263.13</v>
      </c>
      <c r="H24" s="112">
        <v>0</v>
      </c>
      <c r="I24" s="112">
        <v>0</v>
      </c>
      <c r="J24" s="112">
        <v>0</v>
      </c>
      <c r="K24" s="112">
        <v>0</v>
      </c>
      <c r="L24" s="112">
        <f t="shared" si="6"/>
        <v>263.13</v>
      </c>
    </row>
    <row r="25" spans="1:12" x14ac:dyDescent="0.2">
      <c r="A25" s="116" t="s">
        <v>17</v>
      </c>
      <c r="B25" s="113">
        <v>7579.21</v>
      </c>
      <c r="C25" s="113">
        <v>322.08</v>
      </c>
      <c r="D25" s="113">
        <v>0</v>
      </c>
      <c r="E25" s="113">
        <v>0</v>
      </c>
      <c r="F25" s="126">
        <f t="shared" si="5"/>
        <v>7901.29</v>
      </c>
      <c r="G25" s="131">
        <v>1687.03</v>
      </c>
      <c r="H25" s="113">
        <v>0</v>
      </c>
      <c r="I25" s="113">
        <v>0</v>
      </c>
      <c r="J25" s="113">
        <v>0</v>
      </c>
      <c r="K25" s="113">
        <v>0</v>
      </c>
      <c r="L25" s="113">
        <f t="shared" si="6"/>
        <v>1687.03</v>
      </c>
    </row>
    <row r="26" spans="1:12" x14ac:dyDescent="0.2">
      <c r="A26" s="117" t="s">
        <v>18</v>
      </c>
      <c r="B26" s="112">
        <v>4326.4799999999996</v>
      </c>
      <c r="C26" s="112">
        <v>0</v>
      </c>
      <c r="D26" s="112">
        <v>26.34</v>
      </c>
      <c r="E26" s="112">
        <v>0</v>
      </c>
      <c r="F26" s="125">
        <f t="shared" si="5"/>
        <v>4352.82</v>
      </c>
      <c r="G26" s="130">
        <v>175.61</v>
      </c>
      <c r="H26" s="112">
        <v>0</v>
      </c>
      <c r="I26" s="112">
        <v>0</v>
      </c>
      <c r="J26" s="112">
        <v>0</v>
      </c>
      <c r="K26" s="112">
        <v>0</v>
      </c>
      <c r="L26" s="112">
        <f t="shared" si="6"/>
        <v>175.61</v>
      </c>
    </row>
    <row r="27" spans="1:12" x14ac:dyDescent="0.2">
      <c r="A27" s="116" t="s">
        <v>19</v>
      </c>
      <c r="B27" s="113">
        <v>9709</v>
      </c>
      <c r="C27" s="113">
        <v>657.58</v>
      </c>
      <c r="D27" s="113">
        <v>29.220000000000002</v>
      </c>
      <c r="E27" s="113">
        <v>46.400000000000006</v>
      </c>
      <c r="F27" s="126">
        <f t="shared" si="5"/>
        <v>10442.199999999999</v>
      </c>
      <c r="G27" s="131">
        <v>1198.98</v>
      </c>
      <c r="H27" s="113">
        <v>0</v>
      </c>
      <c r="I27" s="113">
        <v>0</v>
      </c>
      <c r="J27" s="113">
        <v>0</v>
      </c>
      <c r="K27" s="113">
        <v>0</v>
      </c>
      <c r="L27" s="113">
        <f t="shared" si="6"/>
        <v>1198.98</v>
      </c>
    </row>
    <row r="28" spans="1:12" x14ac:dyDescent="0.2">
      <c r="A28" s="117" t="s">
        <v>20</v>
      </c>
      <c r="B28" s="112">
        <f>SUM(B21:B27)</f>
        <v>66499.684999999998</v>
      </c>
      <c r="C28" s="112">
        <f t="shared" ref="C28:L28" si="7">SUM(C21:C27)</f>
        <v>5518.56</v>
      </c>
      <c r="D28" s="112">
        <f t="shared" si="7"/>
        <v>1319.4299999999998</v>
      </c>
      <c r="E28" s="112">
        <f t="shared" si="7"/>
        <v>5242.82</v>
      </c>
      <c r="F28" s="125">
        <f t="shared" si="7"/>
        <v>78580.494999999995</v>
      </c>
      <c r="G28" s="130">
        <f t="shared" si="7"/>
        <v>8456.0130000000008</v>
      </c>
      <c r="H28" s="112">
        <f t="shared" si="7"/>
        <v>461</v>
      </c>
      <c r="I28" s="112">
        <f t="shared" si="7"/>
        <v>1292.3699999999999</v>
      </c>
      <c r="J28" s="112">
        <f t="shared" si="7"/>
        <v>0</v>
      </c>
      <c r="K28" s="112">
        <f t="shared" si="7"/>
        <v>0</v>
      </c>
      <c r="L28" s="112">
        <f t="shared" si="7"/>
        <v>10209.383</v>
      </c>
    </row>
    <row r="29" spans="1:12" x14ac:dyDescent="0.2">
      <c r="A29" s="116" t="s">
        <v>21</v>
      </c>
      <c r="B29" s="113"/>
      <c r="C29" s="113"/>
      <c r="D29" s="113"/>
      <c r="E29" s="113"/>
      <c r="F29" s="126"/>
      <c r="G29" s="131"/>
      <c r="H29" s="113"/>
      <c r="I29" s="113"/>
      <c r="J29" s="113"/>
      <c r="K29" s="113"/>
      <c r="L29" s="113"/>
    </row>
    <row r="30" spans="1:12" x14ac:dyDescent="0.2">
      <c r="A30" s="117" t="s">
        <v>22</v>
      </c>
      <c r="B30" s="112">
        <v>11732.34</v>
      </c>
      <c r="C30" s="112">
        <v>684.34</v>
      </c>
      <c r="D30" s="112">
        <v>0</v>
      </c>
      <c r="E30" s="112">
        <v>364.56</v>
      </c>
      <c r="F30" s="125">
        <f t="shared" ref="F30" si="8">SUM(B30:E30)</f>
        <v>12781.24</v>
      </c>
      <c r="G30" s="130">
        <v>653.32000000000005</v>
      </c>
      <c r="H30" s="112">
        <v>0</v>
      </c>
      <c r="I30" s="112">
        <v>0</v>
      </c>
      <c r="J30" s="112">
        <v>0</v>
      </c>
      <c r="K30" s="112">
        <v>54.609999999999992</v>
      </c>
      <c r="L30" s="112">
        <f t="shared" ref="L30" si="9">SUM(G30:K30)</f>
        <v>707.93000000000006</v>
      </c>
    </row>
    <row r="31" spans="1:12" x14ac:dyDescent="0.2">
      <c r="A31" s="116" t="s">
        <v>23</v>
      </c>
      <c r="B31" s="113">
        <v>6255.34</v>
      </c>
      <c r="C31" s="113">
        <v>511</v>
      </c>
      <c r="D31" s="113">
        <v>230.01999999999998</v>
      </c>
      <c r="E31" s="113">
        <v>0</v>
      </c>
      <c r="F31" s="126">
        <f t="shared" ref="F31:F37" si="10">SUM(B31:E31)</f>
        <v>6996.3600000000006</v>
      </c>
      <c r="G31" s="131">
        <v>350.18</v>
      </c>
      <c r="H31" s="113">
        <v>0</v>
      </c>
      <c r="I31" s="113">
        <v>0</v>
      </c>
      <c r="J31" s="113">
        <v>0</v>
      </c>
      <c r="K31" s="113">
        <v>0</v>
      </c>
      <c r="L31" s="113">
        <f t="shared" ref="L31:L37" si="11">SUM(G31:K31)</f>
        <v>350.18</v>
      </c>
    </row>
    <row r="32" spans="1:12" x14ac:dyDescent="0.2">
      <c r="A32" s="117" t="s">
        <v>24</v>
      </c>
      <c r="B32" s="112">
        <v>6647.9250000000002</v>
      </c>
      <c r="C32" s="112">
        <v>265.46000000000004</v>
      </c>
      <c r="D32" s="112">
        <v>208.58999999999997</v>
      </c>
      <c r="E32" s="112">
        <v>0</v>
      </c>
      <c r="F32" s="125">
        <f t="shared" si="10"/>
        <v>7121.9750000000004</v>
      </c>
      <c r="G32" s="130">
        <v>1077.6950000000002</v>
      </c>
      <c r="H32" s="112">
        <v>1259.5</v>
      </c>
      <c r="I32" s="112">
        <v>0</v>
      </c>
      <c r="J32" s="112">
        <v>0</v>
      </c>
      <c r="K32" s="112">
        <v>0</v>
      </c>
      <c r="L32" s="112">
        <f t="shared" si="11"/>
        <v>2337.1950000000002</v>
      </c>
    </row>
    <row r="33" spans="1:12" x14ac:dyDescent="0.2">
      <c r="A33" s="116" t="s">
        <v>25</v>
      </c>
      <c r="B33" s="113">
        <v>19228.75</v>
      </c>
      <c r="C33" s="113">
        <v>1868.18</v>
      </c>
      <c r="D33" s="113">
        <v>101.30000000000001</v>
      </c>
      <c r="E33" s="113">
        <v>0</v>
      </c>
      <c r="F33" s="126">
        <f t="shared" si="10"/>
        <v>21198.23</v>
      </c>
      <c r="G33" s="131">
        <v>1489.6499999999999</v>
      </c>
      <c r="H33" s="113">
        <v>0</v>
      </c>
      <c r="I33" s="113">
        <v>61.199999999999996</v>
      </c>
      <c r="J33" s="113">
        <v>0</v>
      </c>
      <c r="K33" s="113">
        <v>0</v>
      </c>
      <c r="L33" s="113">
        <f t="shared" si="11"/>
        <v>1550.85</v>
      </c>
    </row>
    <row r="34" spans="1:12" x14ac:dyDescent="0.2">
      <c r="A34" s="117" t="s">
        <v>26</v>
      </c>
      <c r="B34" s="112">
        <v>11698.8</v>
      </c>
      <c r="C34" s="112">
        <v>768.64</v>
      </c>
      <c r="D34" s="112">
        <v>0</v>
      </c>
      <c r="E34" s="112">
        <v>0</v>
      </c>
      <c r="F34" s="125">
        <f t="shared" si="10"/>
        <v>12467.439999999999</v>
      </c>
      <c r="G34" s="130">
        <v>1685.9</v>
      </c>
      <c r="H34" s="112">
        <v>0</v>
      </c>
      <c r="I34" s="112">
        <v>22.02</v>
      </c>
      <c r="J34" s="112">
        <v>0</v>
      </c>
      <c r="K34" s="112">
        <v>0</v>
      </c>
      <c r="L34" s="112">
        <f t="shared" si="11"/>
        <v>1707.92</v>
      </c>
    </row>
    <row r="35" spans="1:12" x14ac:dyDescent="0.2">
      <c r="A35" s="116" t="s">
        <v>27</v>
      </c>
      <c r="B35" s="113">
        <v>12948.82</v>
      </c>
      <c r="C35" s="113">
        <v>661.12</v>
      </c>
      <c r="D35" s="113">
        <v>0</v>
      </c>
      <c r="E35" s="113">
        <v>248.95</v>
      </c>
      <c r="F35" s="126">
        <f t="shared" si="10"/>
        <v>13858.890000000001</v>
      </c>
      <c r="G35" s="131">
        <v>434.1</v>
      </c>
      <c r="H35" s="113">
        <v>93.559999999999988</v>
      </c>
      <c r="I35" s="113">
        <v>32.64</v>
      </c>
      <c r="J35" s="113">
        <v>0</v>
      </c>
      <c r="K35" s="113">
        <v>10</v>
      </c>
      <c r="L35" s="113">
        <f t="shared" si="11"/>
        <v>570.29999999999995</v>
      </c>
    </row>
    <row r="36" spans="1:12" x14ac:dyDescent="0.2">
      <c r="A36" s="117" t="s">
        <v>28</v>
      </c>
      <c r="B36" s="112">
        <v>18659.29</v>
      </c>
      <c r="C36" s="112">
        <v>1651.85</v>
      </c>
      <c r="D36" s="112">
        <v>43.94</v>
      </c>
      <c r="E36" s="112">
        <v>0</v>
      </c>
      <c r="F36" s="125">
        <f t="shared" si="10"/>
        <v>20355.079999999998</v>
      </c>
      <c r="G36" s="130">
        <v>4635</v>
      </c>
      <c r="H36" s="112">
        <v>0</v>
      </c>
      <c r="I36" s="112">
        <v>304.7</v>
      </c>
      <c r="J36" s="112">
        <v>0</v>
      </c>
      <c r="K36" s="112">
        <v>0</v>
      </c>
      <c r="L36" s="112">
        <f t="shared" si="11"/>
        <v>4939.7</v>
      </c>
    </row>
    <row r="37" spans="1:12" x14ac:dyDescent="0.2">
      <c r="A37" s="116" t="s">
        <v>29</v>
      </c>
      <c r="B37" s="113">
        <v>9341.119999999999</v>
      </c>
      <c r="C37" s="113">
        <v>681.31999999999994</v>
      </c>
      <c r="D37" s="113">
        <v>11.04</v>
      </c>
      <c r="E37" s="113">
        <v>0</v>
      </c>
      <c r="F37" s="126">
        <f t="shared" si="10"/>
        <v>10033.48</v>
      </c>
      <c r="G37" s="131">
        <v>528</v>
      </c>
      <c r="H37" s="113">
        <v>0</v>
      </c>
      <c r="I37" s="113">
        <v>0</v>
      </c>
      <c r="J37" s="113">
        <v>0</v>
      </c>
      <c r="K37" s="113">
        <v>0</v>
      </c>
      <c r="L37" s="113">
        <f t="shared" si="11"/>
        <v>528</v>
      </c>
    </row>
    <row r="38" spans="1:12" x14ac:dyDescent="0.2">
      <c r="A38" s="117" t="s">
        <v>30</v>
      </c>
      <c r="B38" s="112">
        <f>SUM(B30:B37)</f>
        <v>96512.385000000009</v>
      </c>
      <c r="C38" s="112">
        <f t="shared" ref="C38:L38" si="12">SUM(C30:C37)</f>
        <v>7091.91</v>
      </c>
      <c r="D38" s="112">
        <f t="shared" si="12"/>
        <v>594.88999999999987</v>
      </c>
      <c r="E38" s="112">
        <f t="shared" si="12"/>
        <v>613.51</v>
      </c>
      <c r="F38" s="125">
        <f t="shared" si="12"/>
        <v>104812.69499999999</v>
      </c>
      <c r="G38" s="130">
        <f t="shared" si="12"/>
        <v>10853.845000000001</v>
      </c>
      <c r="H38" s="112">
        <f t="shared" si="12"/>
        <v>1353.06</v>
      </c>
      <c r="I38" s="112">
        <f t="shared" si="12"/>
        <v>420.56</v>
      </c>
      <c r="J38" s="112">
        <f t="shared" si="12"/>
        <v>0</v>
      </c>
      <c r="K38" s="112">
        <f t="shared" si="12"/>
        <v>64.609999999999985</v>
      </c>
      <c r="L38" s="112">
        <f t="shared" si="12"/>
        <v>12692.075000000001</v>
      </c>
    </row>
    <row r="39" spans="1:12" x14ac:dyDescent="0.2">
      <c r="A39" s="121" t="s">
        <v>31</v>
      </c>
      <c r="B39" s="122">
        <f>B19+B28+B38</f>
        <v>348244.53</v>
      </c>
      <c r="C39" s="122">
        <f t="shared" ref="C39:L39" si="13">C19+C28+C38</f>
        <v>29537.7</v>
      </c>
      <c r="D39" s="122">
        <f t="shared" si="13"/>
        <v>9205.2259999999987</v>
      </c>
      <c r="E39" s="122">
        <f t="shared" si="13"/>
        <v>10198.719999999999</v>
      </c>
      <c r="F39" s="127">
        <f t="shared" si="13"/>
        <v>397186.17599999998</v>
      </c>
      <c r="G39" s="132">
        <f t="shared" si="13"/>
        <v>52664.538</v>
      </c>
      <c r="H39" s="122">
        <f t="shared" si="13"/>
        <v>3141.77</v>
      </c>
      <c r="I39" s="122">
        <f t="shared" si="13"/>
        <v>1908.58</v>
      </c>
      <c r="J39" s="122">
        <f t="shared" si="13"/>
        <v>0.32</v>
      </c>
      <c r="K39" s="122">
        <f t="shared" si="13"/>
        <v>187.63</v>
      </c>
      <c r="L39" s="122">
        <f t="shared" si="13"/>
        <v>57902.838000000003</v>
      </c>
    </row>
    <row r="40" spans="1:12" x14ac:dyDescent="0.2">
      <c r="A40" s="18"/>
    </row>
    <row r="41" spans="1:12" x14ac:dyDescent="0.2">
      <c r="A41" s="18" t="s">
        <v>32</v>
      </c>
      <c r="B41" s="21"/>
      <c r="C41" s="21"/>
      <c r="D41" s="21"/>
      <c r="E41" s="21"/>
      <c r="F41" s="21"/>
      <c r="G41" s="21"/>
      <c r="H41" s="21"/>
      <c r="I41" s="21"/>
      <c r="J41" s="21"/>
      <c r="K41" s="21"/>
      <c r="L41" s="21"/>
    </row>
    <row r="42" spans="1:12" x14ac:dyDescent="0.2">
      <c r="B42" s="21"/>
      <c r="C42" s="21"/>
      <c r="D42" s="21"/>
      <c r="E42" s="21"/>
      <c r="F42" s="21"/>
      <c r="G42" s="21"/>
      <c r="H42" s="21"/>
      <c r="I42" s="21"/>
      <c r="J42" s="21"/>
      <c r="K42" s="21"/>
      <c r="L42" s="21"/>
    </row>
    <row r="43" spans="1:12" x14ac:dyDescent="0.2">
      <c r="B43" s="21"/>
      <c r="C43" s="21"/>
      <c r="D43" s="21"/>
      <c r="E43" s="21"/>
      <c r="F43" s="21"/>
      <c r="G43" s="21"/>
      <c r="H43" s="21"/>
      <c r="I43" s="21"/>
      <c r="J43" s="21"/>
      <c r="K43" s="21"/>
      <c r="L43" s="21"/>
    </row>
    <row r="44" spans="1:12" x14ac:dyDescent="0.2">
      <c r="B44" s="21"/>
      <c r="C44" s="21"/>
      <c r="D44" s="21"/>
      <c r="E44" s="21"/>
      <c r="F44" s="21"/>
      <c r="G44" s="21"/>
      <c r="H44" s="21"/>
      <c r="I44" s="21"/>
      <c r="J44" s="21"/>
      <c r="K44" s="21"/>
      <c r="L44" s="21"/>
    </row>
    <row r="45" spans="1:12" x14ac:dyDescent="0.2">
      <c r="B45" s="21"/>
      <c r="C45" s="21"/>
      <c r="D45" s="21"/>
      <c r="E45" s="21"/>
      <c r="F45" s="21"/>
      <c r="G45" s="21"/>
      <c r="H45" s="21"/>
      <c r="I45" s="21"/>
      <c r="J45" s="21"/>
      <c r="K45" s="21"/>
      <c r="L45" s="21"/>
    </row>
    <row r="121" spans="1:1" x14ac:dyDescent="0.2">
      <c r="A121" t="s">
        <v>53</v>
      </c>
    </row>
    <row r="122" spans="1:1" x14ac:dyDescent="0.2">
      <c r="A122" t="s">
        <v>54</v>
      </c>
    </row>
    <row r="123" spans="1:1" x14ac:dyDescent="0.2">
      <c r="A123" t="s">
        <v>55</v>
      </c>
    </row>
    <row r="124" spans="1:1" x14ac:dyDescent="0.2">
      <c r="A124" t="s">
        <v>56</v>
      </c>
    </row>
  </sheetData>
  <mergeCells count="3">
    <mergeCell ref="B5:F5"/>
    <mergeCell ref="G5:L5"/>
    <mergeCell ref="A5:A6"/>
  </mergeCells>
  <phoneticPr fontId="5" type="noConversion"/>
  <pageMargins left="0.7" right="0.7" top="0.75" bottom="0.75" header="0.3" footer="0.3"/>
  <pageSetup paperSize="9" scale="76"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36"/>
  <sheetViews>
    <sheetView showGridLines="0" zoomScale="85" zoomScaleNormal="85" workbookViewId="0"/>
  </sheetViews>
  <sheetFormatPr defaultRowHeight="12.75" x14ac:dyDescent="0.2"/>
  <cols>
    <col min="1" max="1" width="224.28515625" customWidth="1"/>
  </cols>
  <sheetData>
    <row r="1" spans="1:3" ht="15.75" x14ac:dyDescent="0.25">
      <c r="A1" s="199" t="s">
        <v>130</v>
      </c>
      <c r="B1" s="32" t="s">
        <v>131</v>
      </c>
      <c r="C1" s="32" t="s">
        <v>132</v>
      </c>
    </row>
    <row r="2" spans="1:3" ht="15" x14ac:dyDescent="0.2">
      <c r="A2" s="33" t="str">
        <f ca="1">HYPERLINK("#"&amp;CELL("address",Printing_Guidance!B2),Printing_Guidance!B2)</f>
        <v>Printing Guidance</v>
      </c>
      <c r="B2" s="196">
        <v>3</v>
      </c>
      <c r="C2" s="194"/>
    </row>
    <row r="3" spans="1:3" ht="15" x14ac:dyDescent="0.2">
      <c r="A3" s="33" t="str">
        <f ca="1">HYPERLINK("#"&amp;CELL("address",Table1!A1),Table1!A1)</f>
        <v>Table 1: Local authority collected municipal waste arisings per quarter by district council and waste management group</v>
      </c>
      <c r="B3" s="196">
        <v>4</v>
      </c>
      <c r="C3" s="196" t="s">
        <v>283</v>
      </c>
    </row>
    <row r="4" spans="1:3" ht="15" x14ac:dyDescent="0.2">
      <c r="A4" s="33" t="str">
        <f ca="1">HYPERLINK("#"&amp;CELL("address",Table2!A1),Table2!A1)</f>
        <v>Table 2: Local authority collected municipal waste arisings by district council and waste management group</v>
      </c>
      <c r="B4" s="196">
        <v>5</v>
      </c>
      <c r="C4" s="196" t="s">
        <v>283</v>
      </c>
    </row>
    <row r="5" spans="1:3" ht="15" x14ac:dyDescent="0.2">
      <c r="A5" s="33" t="str">
        <f ca="1">HYPERLINK("#"&amp;CELL("address",Table2a!A1),Table2a!A1)</f>
        <v>Table 2a: Local authority collected municipal waste arisings growth rate</v>
      </c>
      <c r="B5" s="196">
        <v>6</v>
      </c>
      <c r="C5" s="196" t="s">
        <v>284</v>
      </c>
    </row>
    <row r="6" spans="1:3" ht="15" x14ac:dyDescent="0.2">
      <c r="A6" s="33" t="str">
        <f ca="1">HYPERLINK("#"&amp;CELL("address",Table3!A1),Table3!A1)</f>
        <v>Table 3: Local authority collected (LAC) municipal waste sent for preparing for reuse, dry recycling, composting, energy recovery and landfill by district council and waste management group</v>
      </c>
      <c r="B6" s="196">
        <v>7</v>
      </c>
      <c r="C6" s="196"/>
    </row>
    <row r="7" spans="1:3" ht="15" x14ac:dyDescent="0.2">
      <c r="A7" s="33" t="str">
        <f ca="1">HYPERLINK("#"&amp;CELL("address",Table4!A1),Table4!A1)</f>
        <v>Table 4: Percentage of local authority collected (LAC) municipal waste sent for preparing for reuse, dry recycling, composting, energy recovery and landfill by district council and waste management group</v>
      </c>
      <c r="B7" s="196">
        <v>8</v>
      </c>
      <c r="C7" s="196" t="s">
        <v>285</v>
      </c>
    </row>
    <row r="8" spans="1:3" ht="15" x14ac:dyDescent="0.2">
      <c r="A8" s="33" t="str">
        <f ca="1">HYPERLINK("#"&amp;CELL("address",Table4a!A1),Table4a!A1)</f>
        <v>Table 4a: Percentage of local authority collected municipal waste sent for preparing for reuse, dry recycling and composting by district council and waste management group</v>
      </c>
      <c r="B8" s="196">
        <v>9</v>
      </c>
      <c r="C8" s="196" t="s">
        <v>287</v>
      </c>
    </row>
    <row r="9" spans="1:3" ht="15" x14ac:dyDescent="0.2">
      <c r="A9" s="33" t="str">
        <f ca="1">HYPERLINK("#"&amp;CELL("address",Table4b!A1),Table4b!A1)</f>
        <v>Table 4b: Percentage of local authority collected municipal waste landfilled by waste management group</v>
      </c>
      <c r="B9" s="196">
        <v>10</v>
      </c>
      <c r="C9" s="196" t="s">
        <v>288</v>
      </c>
    </row>
    <row r="10" spans="1:3" ht="15" x14ac:dyDescent="0.2">
      <c r="A10" s="33" t="str">
        <f ca="1">HYPERLINK("#"&amp;CELL("address",'Map1'!A1),'Map1'!A1)</f>
        <v>Map 1: Local authority collected municipal waste sent for preparing for reuse, recycling and composting rate</v>
      </c>
      <c r="B10" s="196">
        <v>11</v>
      </c>
      <c r="C10" s="196" t="s">
        <v>289</v>
      </c>
    </row>
    <row r="11" spans="1:3" ht="15" x14ac:dyDescent="0.2">
      <c r="A11" s="33" t="str">
        <f ca="1">HYPERLINK("#"&amp;CELL("address",Table5!A1),Table5!A1)</f>
        <v>Table 5: Material types collected for recycling including composting at kerbside by district council and waste management group</v>
      </c>
      <c r="B11" s="196">
        <v>12</v>
      </c>
      <c r="C11" s="196"/>
    </row>
    <row r="12" spans="1:3" ht="15" x14ac:dyDescent="0.2">
      <c r="A12" s="33" t="str">
        <f ca="1">HYPERLINK("#"&amp;CELL("address",Table6!A1),Table6!A1)</f>
        <v>Table 6: Material types collected for recycling including composting at civic amenity sites by district council and waste management group</v>
      </c>
      <c r="B12" s="196">
        <v>13</v>
      </c>
      <c r="C12" s="196"/>
    </row>
    <row r="13" spans="1:3" ht="15" x14ac:dyDescent="0.2">
      <c r="A13" s="33" t="str">
        <f ca="1">HYPERLINK("#"&amp;CELL("address",Table7!A1),Table7!A1)</f>
        <v>Table 7: Material types collected for recycling including composting at bring sites by district council and waste management group</v>
      </c>
      <c r="B13" s="196">
        <v>14</v>
      </c>
      <c r="C13" s="196"/>
    </row>
    <row r="14" spans="1:3" ht="15" x14ac:dyDescent="0.2">
      <c r="A14" s="33" t="str">
        <f ca="1">HYPERLINK("#"&amp;CELL("address",Table8!A1),Table8!A1)</f>
        <v>Table 8: Material types collected for recycling including composting at kerbside, civic amenity sites and bring sites by district council and waste management group</v>
      </c>
      <c r="B14" s="196">
        <v>15</v>
      </c>
      <c r="C14" s="196"/>
    </row>
    <row r="15" spans="1:3" ht="15" x14ac:dyDescent="0.2">
      <c r="A15" s="33" t="str">
        <f ca="1">HYPERLINK("#"&amp;CELL("address",Table9!A1),Table9!A1)</f>
        <v>Table 9: Local authority collected municipal waste sent to materials recovery facilities by district council and waste management group</v>
      </c>
      <c r="B15" s="196">
        <v>16</v>
      </c>
      <c r="C15" s="196"/>
    </row>
    <row r="16" spans="1:3" ht="15" x14ac:dyDescent="0.2">
      <c r="A16" s="33" t="str">
        <f ca="1">HYPERLINK("#"&amp;CELL("address",Table10!A1),Table10!A1)</f>
        <v>Table 10: Material types reported as accepted for recycling and composting by waste management group</v>
      </c>
      <c r="B16" s="196">
        <v>17</v>
      </c>
      <c r="C16" s="196"/>
    </row>
    <row r="17" spans="1:3" ht="15" x14ac:dyDescent="0.2">
      <c r="A17" s="33" t="str">
        <f ca="1">HYPERLINK("#"&amp;CELL("address",Table11!A1),Table11!A1)</f>
        <v>Table 11: Material types collected for reuse from kerbside, civic amenity and bring sites by district council and waste management group</v>
      </c>
      <c r="B17" s="196">
        <v>18</v>
      </c>
      <c r="C17" s="196"/>
    </row>
    <row r="18" spans="1:3" ht="15" x14ac:dyDescent="0.2">
      <c r="A18" s="33" t="str">
        <f ca="1">HYPERLINK("#"&amp;CELL("address",Table12i!A1),Table12i!A1)</f>
        <v>Table 12i: Sources and categories of local authority collected municipal waste collected for disposal by district council and waste management group</v>
      </c>
      <c r="B18" s="196">
        <v>19</v>
      </c>
      <c r="C18" s="194"/>
    </row>
    <row r="19" spans="1:3" s="176" customFormat="1" ht="15" x14ac:dyDescent="0.2">
      <c r="A19" s="33" t="str">
        <f ca="1">HYPERLINK("#"&amp;CELL("address",Table12ii!A1),Table12ii!A1)</f>
        <v>Table 12ii: Sources and categories of local authority collected municipal waste collected for disposal by district council and waste management group</v>
      </c>
      <c r="B19" s="196">
        <v>20</v>
      </c>
      <c r="C19" s="194"/>
    </row>
    <row r="20" spans="1:3" ht="15" x14ac:dyDescent="0.2">
      <c r="A20" s="33" t="str">
        <f ca="1">HYPERLINK("#"&amp;CELL("address",Table13!A1),Table13!A1)</f>
        <v>Table 13: Household waste arisings per quarter by district council and waste management group</v>
      </c>
      <c r="B20" s="196">
        <v>21</v>
      </c>
      <c r="C20" s="195"/>
    </row>
    <row r="21" spans="1:3" ht="15" x14ac:dyDescent="0.2">
      <c r="A21" s="33" t="str">
        <f ca="1">HYPERLINK("#"&amp;CELL("address",Table14!A1),Table14!A1)</f>
        <v>Table 14: Household waste arisings by district council and waste management group</v>
      </c>
      <c r="B21" s="196">
        <v>22</v>
      </c>
      <c r="C21" s="195"/>
    </row>
    <row r="22" spans="1:3" ht="15" x14ac:dyDescent="0.2">
      <c r="A22" s="33" t="str">
        <f ca="1">HYPERLINK("#"&amp;CELL("address",Table15!A1),Table15!A1)</f>
        <v>Table 15: Household waste sent for preparing for reuse, dry recycling, composting and landfill by district council and waste management group</v>
      </c>
      <c r="B22" s="196">
        <v>23</v>
      </c>
      <c r="C22" s="195"/>
    </row>
    <row r="23" spans="1:3" ht="15" x14ac:dyDescent="0.2">
      <c r="A23" s="33" t="str">
        <f ca="1">HYPERLINK("#"&amp;CELL("address",Table16!A1),Table16!A1)</f>
        <v>Table 16: Percentage of household waste sent for preparing for reuse, dry recycling, composting and landfill by district council and waste management group</v>
      </c>
      <c r="B23" s="196">
        <v>24</v>
      </c>
      <c r="C23" s="195" t="s">
        <v>291</v>
      </c>
    </row>
    <row r="24" spans="1:3" ht="15" x14ac:dyDescent="0.2">
      <c r="A24" s="33" t="str">
        <f ca="1">HYPERLINK("#"&amp;CELL("address",'Map2'!A1),'Map2'!A1)</f>
        <v>Map 2: Household waste sent for preparing for reuse, recycling and composting rate</v>
      </c>
      <c r="B24" s="196">
        <v>25</v>
      </c>
      <c r="C24" s="195" t="s">
        <v>290</v>
      </c>
    </row>
    <row r="25" spans="1:3" ht="15" x14ac:dyDescent="0.2">
      <c r="A25" s="33" t="str">
        <f ca="1">HYPERLINK("#"&amp;CELL("address",Table16a!A1),Table16a!A1)</f>
        <v>Table 16a: Percentage of household waste sent for preparing for reuse, dry recycling and composting by district council and waste management group</v>
      </c>
      <c r="B25" s="196">
        <v>26</v>
      </c>
      <c r="C25" s="195" t="s">
        <v>292</v>
      </c>
    </row>
    <row r="26" spans="1:3" ht="15" x14ac:dyDescent="0.2">
      <c r="A26" s="33" t="str">
        <f ca="1">HYPERLINK("#"&amp;CELL("address",Table16b!A1),Table16b!A1)</f>
        <v>Table 16b: Percentage of household waste landfilled by waste management group</v>
      </c>
      <c r="B26" s="196">
        <v>27</v>
      </c>
      <c r="C26" s="195" t="s">
        <v>293</v>
      </c>
    </row>
    <row r="27" spans="1:3" ht="15" x14ac:dyDescent="0.2">
      <c r="A27" s="33" t="str">
        <f ca="1">HYPERLINK("#"&amp;CELL("address",Table17!A1),Table17!A1)</f>
        <v>Table 17: Household waste per capita and per household by district council and waste management group</v>
      </c>
      <c r="B27" s="196">
        <v>28</v>
      </c>
      <c r="C27" s="195" t="s">
        <v>296</v>
      </c>
    </row>
    <row r="28" spans="1:3" ht="15" x14ac:dyDescent="0.2">
      <c r="A28" s="33" t="str">
        <f ca="1">HYPERLINK("#"&amp;CELL("address",Table18!A1),Table18!A1)</f>
        <v>Table 18: Annual household waste per capita by district council and waste management group</v>
      </c>
      <c r="B28" s="196">
        <v>29</v>
      </c>
      <c r="C28" s="195" t="s">
        <v>294</v>
      </c>
    </row>
    <row r="29" spans="1:3" ht="15" x14ac:dyDescent="0.2">
      <c r="A29" s="33" t="str">
        <f ca="1">HYPERLINK("#"&amp;CELL("address",Table19!A1),Table19!A1)</f>
        <v>Table 19: Annual household waste per household by district council and waste management group</v>
      </c>
      <c r="B29" s="196">
        <v>30</v>
      </c>
      <c r="C29" s="195" t="s">
        <v>295</v>
      </c>
    </row>
    <row r="30" spans="1:3" s="176" customFormat="1" ht="15" x14ac:dyDescent="0.2">
      <c r="A30" s="33" t="str">
        <f ca="1">HYPERLINK("#"&amp;CELL("address",'Map3'!A1),'Map3'!A1)</f>
        <v>Map 3: Household waste arisings per capita</v>
      </c>
      <c r="B30" s="196">
        <v>31</v>
      </c>
      <c r="C30" s="195"/>
    </row>
    <row r="31" spans="1:3" ht="15" x14ac:dyDescent="0.2">
      <c r="A31" s="33" t="str">
        <f ca="1">HYPERLINK("#"&amp;CELL("address",Table20!A1),Table20!A1)</f>
        <v>Table 20: Reported biodegradable local authority collected municipal waste sent to landfill by district council and waste management group</v>
      </c>
      <c r="B31" s="196">
        <v>32</v>
      </c>
      <c r="C31" s="195" t="s">
        <v>299</v>
      </c>
    </row>
    <row r="32" spans="1:3" ht="15" x14ac:dyDescent="0.2">
      <c r="A32" s="33" t="str">
        <f ca="1">HYPERLINK("#"&amp;CELL("address",'Map4'!A1),'Map4'!A1)</f>
        <v>Map 4: Biodegradable local authority collected municipal waste, percentage of allowance used</v>
      </c>
      <c r="B32" s="196">
        <v>33</v>
      </c>
      <c r="C32" s="195" t="s">
        <v>299</v>
      </c>
    </row>
    <row r="33" spans="1:3" ht="15" x14ac:dyDescent="0.2">
      <c r="A33" s="33" t="str">
        <f ca="1">HYPERLINK("#"&amp;CELL("address",Table21i!A1),Table21i!A1)</f>
        <v>Table 21i: Capture rates for primary waste categories in household kerbside collected waste by district council and waste management group</v>
      </c>
      <c r="B33" s="196">
        <v>34</v>
      </c>
      <c r="C33" s="195"/>
    </row>
    <row r="34" spans="1:3" ht="15" x14ac:dyDescent="0.2">
      <c r="A34" s="33" t="str">
        <f ca="1">HYPERLINK("#"&amp;CELL("address",Table21ii!A1),Table21ii!A1)</f>
        <v>Table 21ii: Capture rates for primary waste categories in household kerbside collected waste by district council and waste management group</v>
      </c>
      <c r="B34" s="196">
        <v>35</v>
      </c>
      <c r="C34" s="195"/>
    </row>
    <row r="35" spans="1:3" ht="15" x14ac:dyDescent="0.2">
      <c r="A35" s="33" t="str">
        <f ca="1">HYPERLINK("#"&amp;CELL("address",Table22!A1),Table22!A1)</f>
        <v>Table 22: Capture rates for primary waste categories in household kerbside collected waste, KPI(m), by district council and waste management group</v>
      </c>
      <c r="B35" s="196">
        <v>36</v>
      </c>
      <c r="C35" s="195" t="s">
        <v>300</v>
      </c>
    </row>
    <row r="36" spans="1:3" ht="15" x14ac:dyDescent="0.2">
      <c r="A36" s="151" t="str">
        <f ca="1">HYPERLINK("#"&amp;CELL("address",Contact_Details!B2),Contact_Details!B2)</f>
        <v>Contact Details</v>
      </c>
      <c r="B36" s="192">
        <v>37</v>
      </c>
      <c r="C36" s="193"/>
    </row>
  </sheetData>
  <pageMargins left="0.7" right="0.7" top="0.75" bottom="0.75" header="0.3" footer="0.3"/>
  <pageSetup paperSize="9" scale="55" orientation="landscape"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showGridLines="0" zoomScale="85" zoomScaleNormal="85" workbookViewId="0"/>
  </sheetViews>
  <sheetFormatPr defaultRowHeight="12.75" x14ac:dyDescent="0.2"/>
  <cols>
    <col min="1" max="1" width="17.140625" style="176" customWidth="1"/>
    <col min="2" max="3" width="14.28515625" style="176" customWidth="1"/>
    <col min="4" max="4" width="14.28515625" style="4" customWidth="1"/>
    <col min="5" max="10" width="14.28515625" style="176" customWidth="1"/>
    <col min="11" max="11" width="14.28515625" style="4" customWidth="1"/>
    <col min="12" max="12" width="14.28515625" style="176" customWidth="1"/>
    <col min="13" max="16384" width="9.140625" style="176"/>
  </cols>
  <sheetData>
    <row r="1" spans="1:12" x14ac:dyDescent="0.2">
      <c r="A1" s="44" t="s">
        <v>307</v>
      </c>
      <c r="B1" s="24"/>
      <c r="C1" s="24"/>
      <c r="D1" s="44"/>
      <c r="E1" s="24"/>
      <c r="F1" s="24"/>
      <c r="G1" s="24"/>
      <c r="H1" s="24"/>
      <c r="I1" s="24"/>
      <c r="J1" s="24"/>
      <c r="K1" s="44"/>
      <c r="L1" s="24"/>
    </row>
    <row r="2" spans="1:12" x14ac:dyDescent="0.2">
      <c r="A2" s="62" t="s">
        <v>172</v>
      </c>
      <c r="B2" s="24"/>
      <c r="C2" s="24"/>
      <c r="D2" s="44"/>
      <c r="E2" s="24"/>
      <c r="F2" s="24"/>
      <c r="G2" s="24"/>
      <c r="H2" s="24"/>
      <c r="I2" s="24"/>
      <c r="J2" s="24"/>
      <c r="K2" s="44"/>
      <c r="L2" s="24"/>
    </row>
    <row r="3" spans="1:12" x14ac:dyDescent="0.2">
      <c r="A3" s="24"/>
      <c r="B3" s="24"/>
      <c r="C3" s="24"/>
      <c r="D3" s="44"/>
      <c r="E3" s="24"/>
      <c r="F3" s="24"/>
      <c r="G3" s="24"/>
      <c r="H3" s="24"/>
      <c r="I3" s="24"/>
      <c r="J3" s="24"/>
      <c r="K3" s="62"/>
      <c r="L3" s="45" t="s">
        <v>100</v>
      </c>
    </row>
    <row r="4" spans="1:12" x14ac:dyDescent="0.2">
      <c r="A4" s="24"/>
      <c r="B4" s="24"/>
      <c r="C4" s="24"/>
      <c r="D4" s="44"/>
      <c r="E4" s="24"/>
      <c r="F4" s="24"/>
      <c r="G4" s="24"/>
      <c r="H4" s="24"/>
      <c r="I4" s="24"/>
      <c r="J4" s="24"/>
      <c r="K4" s="62"/>
      <c r="L4" s="45"/>
    </row>
    <row r="5" spans="1:12" x14ac:dyDescent="0.2">
      <c r="A5" s="216" t="s">
        <v>153</v>
      </c>
      <c r="B5" s="213" t="s">
        <v>55</v>
      </c>
      <c r="C5" s="213">
        <v>0</v>
      </c>
      <c r="D5" s="214">
        <v>0</v>
      </c>
      <c r="E5" s="215" t="s">
        <v>194</v>
      </c>
      <c r="F5" s="213">
        <v>0</v>
      </c>
      <c r="G5" s="213">
        <v>0</v>
      </c>
      <c r="H5" s="213">
        <v>0</v>
      </c>
      <c r="I5" s="213">
        <v>0</v>
      </c>
      <c r="J5" s="213">
        <v>0</v>
      </c>
      <c r="K5" s="214">
        <v>0</v>
      </c>
      <c r="L5" s="120"/>
    </row>
    <row r="6" spans="1:12" ht="62.25" customHeight="1" x14ac:dyDescent="0.2">
      <c r="A6" s="217"/>
      <c r="B6" s="118" t="s">
        <v>43</v>
      </c>
      <c r="C6" s="118" t="s">
        <v>44</v>
      </c>
      <c r="D6" s="123" t="s">
        <v>57</v>
      </c>
      <c r="E6" s="128" t="s">
        <v>45</v>
      </c>
      <c r="F6" s="118" t="s">
        <v>46</v>
      </c>
      <c r="G6" s="118" t="s">
        <v>47</v>
      </c>
      <c r="H6" s="118" t="s">
        <v>48</v>
      </c>
      <c r="I6" s="118" t="s">
        <v>49</v>
      </c>
      <c r="J6" s="118" t="s">
        <v>36</v>
      </c>
      <c r="K6" s="123" t="s">
        <v>57</v>
      </c>
      <c r="L6" s="119" t="s">
        <v>97</v>
      </c>
    </row>
    <row r="7" spans="1:12" s="2" customFormat="1" x14ac:dyDescent="0.2">
      <c r="A7" s="116" t="s">
        <v>0</v>
      </c>
      <c r="B7" s="116"/>
      <c r="C7" s="116"/>
      <c r="D7" s="124"/>
      <c r="E7" s="129"/>
      <c r="F7" s="116"/>
      <c r="G7" s="116"/>
      <c r="H7" s="116"/>
      <c r="I7" s="116"/>
      <c r="J7" s="116"/>
      <c r="K7" s="124"/>
      <c r="L7" s="116"/>
    </row>
    <row r="8" spans="1:12" x14ac:dyDescent="0.2">
      <c r="A8" s="117" t="s">
        <v>109</v>
      </c>
      <c r="B8" s="112">
        <v>3578.8999999999996</v>
      </c>
      <c r="C8" s="112">
        <v>0</v>
      </c>
      <c r="D8" s="125">
        <f>SUM(B8:C8)</f>
        <v>3578.8999999999996</v>
      </c>
      <c r="E8" s="130">
        <v>0</v>
      </c>
      <c r="F8" s="112">
        <v>0</v>
      </c>
      <c r="G8" s="112">
        <v>133.69999999999999</v>
      </c>
      <c r="H8" s="112">
        <v>0</v>
      </c>
      <c r="I8" s="112">
        <v>0</v>
      </c>
      <c r="J8" s="112">
        <v>0</v>
      </c>
      <c r="K8" s="125">
        <f>SUM(E8:J8)</f>
        <v>133.69999999999999</v>
      </c>
      <c r="L8" s="112">
        <f>Table12i!F8+Table12i!L8+D8+K8</f>
        <v>17213.999999999996</v>
      </c>
    </row>
    <row r="9" spans="1:12" x14ac:dyDescent="0.2">
      <c r="A9" s="116" t="s">
        <v>1</v>
      </c>
      <c r="B9" s="113">
        <v>7903</v>
      </c>
      <c r="C9" s="113">
        <v>13</v>
      </c>
      <c r="D9" s="126">
        <f t="shared" ref="D9:D18" si="0">SUM(B9:C9)</f>
        <v>7916</v>
      </c>
      <c r="E9" s="131">
        <v>0</v>
      </c>
      <c r="F9" s="113">
        <v>0</v>
      </c>
      <c r="G9" s="113">
        <v>4</v>
      </c>
      <c r="H9" s="113">
        <v>0</v>
      </c>
      <c r="I9" s="113">
        <v>0</v>
      </c>
      <c r="J9" s="113">
        <v>0</v>
      </c>
      <c r="K9" s="126">
        <f t="shared" ref="K9:K18" si="1">SUM(E9:J9)</f>
        <v>4</v>
      </c>
      <c r="L9" s="113">
        <f>Table12i!F9+Table12i!L9+D9+K9</f>
        <v>26849</v>
      </c>
    </row>
    <row r="10" spans="1:12" x14ac:dyDescent="0.2">
      <c r="A10" s="117" t="s">
        <v>2</v>
      </c>
      <c r="B10" s="112">
        <v>3118.72</v>
      </c>
      <c r="C10" s="112">
        <v>0</v>
      </c>
      <c r="D10" s="125">
        <f t="shared" si="0"/>
        <v>3118.72</v>
      </c>
      <c r="E10" s="130">
        <v>0</v>
      </c>
      <c r="F10" s="112">
        <v>0</v>
      </c>
      <c r="G10" s="112">
        <v>0</v>
      </c>
      <c r="H10" s="112">
        <v>0</v>
      </c>
      <c r="I10" s="112">
        <v>0</v>
      </c>
      <c r="J10" s="112">
        <v>0</v>
      </c>
      <c r="K10" s="125">
        <f t="shared" si="1"/>
        <v>0</v>
      </c>
      <c r="L10" s="112">
        <f>Table12i!F10+Table12i!L10+D10+K10</f>
        <v>17526.680000000004</v>
      </c>
    </row>
    <row r="11" spans="1:12" x14ac:dyDescent="0.2">
      <c r="A11" s="116" t="s">
        <v>3</v>
      </c>
      <c r="B11" s="113">
        <v>8912.9499999999989</v>
      </c>
      <c r="C11" s="113">
        <v>0</v>
      </c>
      <c r="D11" s="126">
        <f t="shared" si="0"/>
        <v>8912.9499999999989</v>
      </c>
      <c r="E11" s="131">
        <v>10.36</v>
      </c>
      <c r="F11" s="113">
        <v>0</v>
      </c>
      <c r="G11" s="113">
        <v>11301.98</v>
      </c>
      <c r="H11" s="113">
        <v>0</v>
      </c>
      <c r="I11" s="113">
        <v>0</v>
      </c>
      <c r="J11" s="113">
        <v>0</v>
      </c>
      <c r="K11" s="126">
        <f t="shared" si="1"/>
        <v>11312.34</v>
      </c>
      <c r="L11" s="113">
        <f>Table12i!F11+Table12i!L11+D11+K11</f>
        <v>99625.479999999981</v>
      </c>
    </row>
    <row r="12" spans="1:12" x14ac:dyDescent="0.2">
      <c r="A12" s="117" t="s">
        <v>10</v>
      </c>
      <c r="B12" s="112">
        <v>2137.6439999999998</v>
      </c>
      <c r="C12" s="112">
        <v>0</v>
      </c>
      <c r="D12" s="125">
        <f t="shared" si="0"/>
        <v>2137.6439999999998</v>
      </c>
      <c r="E12" s="130">
        <v>0</v>
      </c>
      <c r="F12" s="112">
        <v>0</v>
      </c>
      <c r="G12" s="112">
        <v>0</v>
      </c>
      <c r="H12" s="112">
        <v>0</v>
      </c>
      <c r="I12" s="112">
        <v>0</v>
      </c>
      <c r="J12" s="112">
        <v>0</v>
      </c>
      <c r="K12" s="125">
        <f t="shared" si="1"/>
        <v>0</v>
      </c>
      <c r="L12" s="112">
        <f>Table12i!F12+Table12i!L12+D12+K12</f>
        <v>11991.269999999999</v>
      </c>
    </row>
    <row r="13" spans="1:12" x14ac:dyDescent="0.2">
      <c r="A13" s="116" t="s">
        <v>4</v>
      </c>
      <c r="B13" s="113">
        <v>2482.1800000000003</v>
      </c>
      <c r="C13" s="113">
        <v>0</v>
      </c>
      <c r="D13" s="126">
        <f t="shared" si="0"/>
        <v>2482.1800000000003</v>
      </c>
      <c r="E13" s="131">
        <v>0</v>
      </c>
      <c r="F13" s="113">
        <v>0</v>
      </c>
      <c r="G13" s="113">
        <v>0</v>
      </c>
      <c r="H13" s="113">
        <v>0</v>
      </c>
      <c r="I13" s="113">
        <v>0</v>
      </c>
      <c r="J13" s="113">
        <v>0</v>
      </c>
      <c r="K13" s="126">
        <f t="shared" si="1"/>
        <v>0</v>
      </c>
      <c r="L13" s="113">
        <f>Table12i!F13+Table12i!L13+D13+K13</f>
        <v>18036.150000000001</v>
      </c>
    </row>
    <row r="14" spans="1:12" x14ac:dyDescent="0.2">
      <c r="A14" s="117" t="s">
        <v>5</v>
      </c>
      <c r="B14" s="112">
        <v>3914.2400000000002</v>
      </c>
      <c r="C14" s="112">
        <v>0</v>
      </c>
      <c r="D14" s="125">
        <f t="shared" si="0"/>
        <v>3914.2400000000002</v>
      </c>
      <c r="E14" s="130">
        <v>0</v>
      </c>
      <c r="F14" s="112">
        <v>0</v>
      </c>
      <c r="G14" s="112">
        <v>0</v>
      </c>
      <c r="H14" s="112">
        <v>0</v>
      </c>
      <c r="I14" s="112">
        <v>0</v>
      </c>
      <c r="J14" s="112">
        <v>0</v>
      </c>
      <c r="K14" s="125">
        <f t="shared" si="1"/>
        <v>0</v>
      </c>
      <c r="L14" s="112">
        <f>Table12i!F14+Table12i!L14+D14+K14</f>
        <v>22092.91</v>
      </c>
    </row>
    <row r="15" spans="1:12" x14ac:dyDescent="0.2">
      <c r="A15" s="116" t="s">
        <v>6</v>
      </c>
      <c r="B15" s="113">
        <v>1286.8220000000001</v>
      </c>
      <c r="C15" s="113">
        <v>0</v>
      </c>
      <c r="D15" s="126">
        <f t="shared" si="0"/>
        <v>1286.8220000000001</v>
      </c>
      <c r="E15" s="131">
        <v>0</v>
      </c>
      <c r="F15" s="113">
        <v>0</v>
      </c>
      <c r="G15" s="113">
        <v>10.982000000000001</v>
      </c>
      <c r="H15" s="113">
        <v>0</v>
      </c>
      <c r="I15" s="113">
        <v>0</v>
      </c>
      <c r="J15" s="113">
        <v>0</v>
      </c>
      <c r="K15" s="126">
        <f t="shared" si="1"/>
        <v>10.982000000000001</v>
      </c>
      <c r="L15" s="113">
        <f>Table12i!F15+Table12i!L15+D15+K15</f>
        <v>10080.904</v>
      </c>
    </row>
    <row r="16" spans="1:12" x14ac:dyDescent="0.2">
      <c r="A16" s="117" t="s">
        <v>7</v>
      </c>
      <c r="B16" s="112">
        <v>5576.53</v>
      </c>
      <c r="C16" s="112">
        <v>0</v>
      </c>
      <c r="D16" s="125">
        <f t="shared" si="0"/>
        <v>5576.53</v>
      </c>
      <c r="E16" s="130">
        <v>0.02</v>
      </c>
      <c r="F16" s="112">
        <v>0</v>
      </c>
      <c r="G16" s="112">
        <v>19.18</v>
      </c>
      <c r="H16" s="112">
        <v>0</v>
      </c>
      <c r="I16" s="112">
        <v>0</v>
      </c>
      <c r="J16" s="112">
        <v>78.14</v>
      </c>
      <c r="K16" s="125">
        <f t="shared" si="1"/>
        <v>97.34</v>
      </c>
      <c r="L16" s="112">
        <f>Table12i!F16+Table12i!L16+D16+K16</f>
        <v>33843.629999999997</v>
      </c>
    </row>
    <row r="17" spans="1:12" x14ac:dyDescent="0.2">
      <c r="A17" s="116" t="s">
        <v>8</v>
      </c>
      <c r="B17" s="113">
        <v>3459.9800000000005</v>
      </c>
      <c r="C17" s="113">
        <v>412.23</v>
      </c>
      <c r="D17" s="126">
        <f t="shared" si="0"/>
        <v>3872.2100000000005</v>
      </c>
      <c r="E17" s="131">
        <v>0</v>
      </c>
      <c r="F17" s="113">
        <v>0</v>
      </c>
      <c r="G17" s="113">
        <v>0</v>
      </c>
      <c r="H17" s="113">
        <v>0</v>
      </c>
      <c r="I17" s="113">
        <v>0</v>
      </c>
      <c r="J17" s="113">
        <v>0</v>
      </c>
      <c r="K17" s="126">
        <f t="shared" si="1"/>
        <v>0</v>
      </c>
      <c r="L17" s="113">
        <f>Table12i!F17+Table12i!L17+D17+K17</f>
        <v>24561.859999999997</v>
      </c>
    </row>
    <row r="18" spans="1:12" x14ac:dyDescent="0.2">
      <c r="A18" s="117" t="s">
        <v>9</v>
      </c>
      <c r="B18" s="112">
        <v>4062.1</v>
      </c>
      <c r="C18" s="112">
        <v>1079.8</v>
      </c>
      <c r="D18" s="125">
        <f t="shared" si="0"/>
        <v>5141.8999999999996</v>
      </c>
      <c r="E18" s="130">
        <v>0</v>
      </c>
      <c r="F18" s="112">
        <v>0</v>
      </c>
      <c r="G18" s="112">
        <v>7.54</v>
      </c>
      <c r="H18" s="112">
        <v>0</v>
      </c>
      <c r="I18" s="112">
        <v>0</v>
      </c>
      <c r="J18" s="112">
        <v>0</v>
      </c>
      <c r="K18" s="125">
        <f t="shared" si="1"/>
        <v>7.54</v>
      </c>
      <c r="L18" s="112">
        <f>Table12i!F18+Table12i!L18+D18+K18</f>
        <v>26476.480000000003</v>
      </c>
    </row>
    <row r="19" spans="1:12" x14ac:dyDescent="0.2">
      <c r="A19" s="116" t="s">
        <v>11</v>
      </c>
      <c r="B19" s="113">
        <f t="shared" ref="B19:K19" si="2">SUM(B8:B18)</f>
        <v>46433.066000000006</v>
      </c>
      <c r="C19" s="113">
        <f t="shared" si="2"/>
        <v>1505.03</v>
      </c>
      <c r="D19" s="126">
        <f t="shared" si="2"/>
        <v>47938.096000000005</v>
      </c>
      <c r="E19" s="131">
        <f t="shared" si="2"/>
        <v>10.379999999999999</v>
      </c>
      <c r="F19" s="113">
        <f t="shared" si="2"/>
        <v>0</v>
      </c>
      <c r="G19" s="113">
        <f t="shared" si="2"/>
        <v>11477.382000000001</v>
      </c>
      <c r="H19" s="113">
        <f t="shared" si="2"/>
        <v>0</v>
      </c>
      <c r="I19" s="113">
        <f t="shared" si="2"/>
        <v>0</v>
      </c>
      <c r="J19" s="113">
        <f t="shared" si="2"/>
        <v>78.14</v>
      </c>
      <c r="K19" s="126">
        <f t="shared" si="2"/>
        <v>11565.902000000002</v>
      </c>
      <c r="L19" s="113">
        <f>Table12i!F19+Table12i!L19+D19+K19</f>
        <v>308298.364</v>
      </c>
    </row>
    <row r="20" spans="1:12" x14ac:dyDescent="0.2">
      <c r="A20" s="117" t="s">
        <v>12</v>
      </c>
      <c r="B20" s="112"/>
      <c r="C20" s="112"/>
      <c r="D20" s="125"/>
      <c r="E20" s="130"/>
      <c r="F20" s="112"/>
      <c r="G20" s="112"/>
      <c r="H20" s="112"/>
      <c r="I20" s="112"/>
      <c r="J20" s="112"/>
      <c r="K20" s="125"/>
      <c r="L20" s="112"/>
    </row>
    <row r="21" spans="1:12" x14ac:dyDescent="0.2">
      <c r="A21" s="116" t="s">
        <v>13</v>
      </c>
      <c r="B21" s="113">
        <v>1219.74</v>
      </c>
      <c r="C21" s="113">
        <v>0</v>
      </c>
      <c r="D21" s="126">
        <f t="shared" ref="D21:D27" si="3">SUM(B21:C21)</f>
        <v>1219.74</v>
      </c>
      <c r="E21" s="131">
        <v>0</v>
      </c>
      <c r="F21" s="113">
        <v>0</v>
      </c>
      <c r="G21" s="113">
        <v>9</v>
      </c>
      <c r="H21" s="113">
        <v>0</v>
      </c>
      <c r="I21" s="113">
        <v>0</v>
      </c>
      <c r="J21" s="113">
        <v>0</v>
      </c>
      <c r="K21" s="126">
        <f t="shared" ref="K21:K27" si="4">SUM(E21:J21)</f>
        <v>9</v>
      </c>
      <c r="L21" s="113">
        <f>Table12i!F21+Table12i!L21+D21+K21</f>
        <v>9745.9499999999989</v>
      </c>
    </row>
    <row r="22" spans="1:12" x14ac:dyDescent="0.2">
      <c r="A22" s="117" t="s">
        <v>14</v>
      </c>
      <c r="B22" s="112">
        <v>5439.7219999999998</v>
      </c>
      <c r="C22" s="112">
        <v>37.5</v>
      </c>
      <c r="D22" s="125">
        <f t="shared" si="3"/>
        <v>5477.2219999999998</v>
      </c>
      <c r="E22" s="130">
        <v>0</v>
      </c>
      <c r="F22" s="112">
        <v>0</v>
      </c>
      <c r="G22" s="112">
        <v>0</v>
      </c>
      <c r="H22" s="112">
        <v>0</v>
      </c>
      <c r="I22" s="112">
        <v>0</v>
      </c>
      <c r="J22" s="112">
        <v>0</v>
      </c>
      <c r="K22" s="125">
        <f t="shared" si="4"/>
        <v>0</v>
      </c>
      <c r="L22" s="112">
        <f>Table12i!F22+Table12i!L22+D22+K22</f>
        <v>21626.119999999995</v>
      </c>
    </row>
    <row r="23" spans="1:12" x14ac:dyDescent="0.2">
      <c r="A23" s="116" t="s">
        <v>15</v>
      </c>
      <c r="B23" s="113">
        <v>6488.07</v>
      </c>
      <c r="C23" s="113">
        <v>0</v>
      </c>
      <c r="D23" s="126">
        <f t="shared" si="3"/>
        <v>6488.07</v>
      </c>
      <c r="E23" s="131">
        <v>0</v>
      </c>
      <c r="F23" s="113">
        <v>0</v>
      </c>
      <c r="G23" s="113">
        <v>106.00000000000001</v>
      </c>
      <c r="H23" s="113">
        <v>0</v>
      </c>
      <c r="I23" s="113">
        <v>0</v>
      </c>
      <c r="J23" s="113">
        <v>0</v>
      </c>
      <c r="K23" s="126">
        <f t="shared" si="4"/>
        <v>106.00000000000001</v>
      </c>
      <c r="L23" s="113">
        <f>Table12i!F23+Table12i!L23+D23+K23</f>
        <v>37334.400000000001</v>
      </c>
    </row>
    <row r="24" spans="1:12" x14ac:dyDescent="0.2">
      <c r="A24" s="117" t="s">
        <v>16</v>
      </c>
      <c r="B24" s="112">
        <v>2567.1</v>
      </c>
      <c r="C24" s="112">
        <v>0</v>
      </c>
      <c r="D24" s="125">
        <f t="shared" si="3"/>
        <v>2567.1</v>
      </c>
      <c r="E24" s="130">
        <v>0</v>
      </c>
      <c r="F24" s="112">
        <v>0</v>
      </c>
      <c r="G24" s="112">
        <v>0</v>
      </c>
      <c r="H24" s="112">
        <v>0</v>
      </c>
      <c r="I24" s="112">
        <v>0</v>
      </c>
      <c r="J24" s="112">
        <v>0</v>
      </c>
      <c r="K24" s="125">
        <f t="shared" si="4"/>
        <v>0</v>
      </c>
      <c r="L24" s="112">
        <f>Table12i!F24+Table12i!L24+D24+K24</f>
        <v>10192.61</v>
      </c>
    </row>
    <row r="25" spans="1:12" x14ac:dyDescent="0.2">
      <c r="A25" s="116" t="s">
        <v>17</v>
      </c>
      <c r="B25" s="113">
        <v>1881.49</v>
      </c>
      <c r="C25" s="113">
        <v>331.9</v>
      </c>
      <c r="D25" s="126">
        <f t="shared" si="3"/>
        <v>2213.39</v>
      </c>
      <c r="E25" s="131">
        <v>0</v>
      </c>
      <c r="F25" s="113">
        <v>0</v>
      </c>
      <c r="G25" s="113">
        <v>0</v>
      </c>
      <c r="H25" s="113">
        <v>0</v>
      </c>
      <c r="I25" s="113">
        <v>0</v>
      </c>
      <c r="J25" s="113">
        <v>0</v>
      </c>
      <c r="K25" s="126">
        <f t="shared" si="4"/>
        <v>0</v>
      </c>
      <c r="L25" s="113">
        <f>Table12i!F25+Table12i!L25+D25+K25</f>
        <v>11801.71</v>
      </c>
    </row>
    <row r="26" spans="1:12" x14ac:dyDescent="0.2">
      <c r="A26" s="117" t="s">
        <v>18</v>
      </c>
      <c r="B26" s="112">
        <v>1428.82</v>
      </c>
      <c r="C26" s="112">
        <v>76.58</v>
      </c>
      <c r="D26" s="125">
        <f t="shared" si="3"/>
        <v>1505.3999999999999</v>
      </c>
      <c r="E26" s="130">
        <v>0</v>
      </c>
      <c r="F26" s="112">
        <v>0</v>
      </c>
      <c r="G26" s="112">
        <v>0</v>
      </c>
      <c r="H26" s="112">
        <v>0</v>
      </c>
      <c r="I26" s="112">
        <v>0</v>
      </c>
      <c r="J26" s="112">
        <v>0</v>
      </c>
      <c r="K26" s="125">
        <f t="shared" si="4"/>
        <v>0</v>
      </c>
      <c r="L26" s="112">
        <f>Table12i!F26+Table12i!L26+D26+K26</f>
        <v>6033.829999999999</v>
      </c>
    </row>
    <row r="27" spans="1:12" x14ac:dyDescent="0.2">
      <c r="A27" s="116" t="s">
        <v>19</v>
      </c>
      <c r="B27" s="113">
        <v>905.52</v>
      </c>
      <c r="C27" s="113">
        <v>104.33000000000001</v>
      </c>
      <c r="D27" s="126">
        <f t="shared" si="3"/>
        <v>1009.85</v>
      </c>
      <c r="E27" s="131">
        <v>0</v>
      </c>
      <c r="F27" s="113">
        <v>0</v>
      </c>
      <c r="G27" s="113">
        <v>1.5</v>
      </c>
      <c r="H27" s="113">
        <v>0</v>
      </c>
      <c r="I27" s="113">
        <v>0</v>
      </c>
      <c r="J27" s="113">
        <v>0</v>
      </c>
      <c r="K27" s="126">
        <f t="shared" si="4"/>
        <v>1.5</v>
      </c>
      <c r="L27" s="113">
        <f>Table12i!F27+Table12i!L27+D27+K27</f>
        <v>12652.529999999999</v>
      </c>
    </row>
    <row r="28" spans="1:12" x14ac:dyDescent="0.2">
      <c r="A28" s="117" t="s">
        <v>20</v>
      </c>
      <c r="B28" s="112">
        <f t="shared" ref="B28:K28" si="5">SUM(B21:B27)</f>
        <v>19930.462</v>
      </c>
      <c r="C28" s="112">
        <f t="shared" si="5"/>
        <v>550.30999999999995</v>
      </c>
      <c r="D28" s="125">
        <f t="shared" si="5"/>
        <v>20480.772000000001</v>
      </c>
      <c r="E28" s="130">
        <f t="shared" si="5"/>
        <v>0</v>
      </c>
      <c r="F28" s="112">
        <f t="shared" si="5"/>
        <v>0</v>
      </c>
      <c r="G28" s="112">
        <f t="shared" si="5"/>
        <v>116.50000000000001</v>
      </c>
      <c r="H28" s="112">
        <f t="shared" si="5"/>
        <v>0</v>
      </c>
      <c r="I28" s="112">
        <f t="shared" si="5"/>
        <v>0</v>
      </c>
      <c r="J28" s="112">
        <f t="shared" si="5"/>
        <v>0</v>
      </c>
      <c r="K28" s="125">
        <f t="shared" si="5"/>
        <v>116.50000000000001</v>
      </c>
      <c r="L28" s="112">
        <f>Table12i!F28+Table12i!L28+D28+K28</f>
        <v>109387.15</v>
      </c>
    </row>
    <row r="29" spans="1:12" x14ac:dyDescent="0.2">
      <c r="A29" s="116" t="s">
        <v>21</v>
      </c>
      <c r="B29" s="113"/>
      <c r="C29" s="113"/>
      <c r="D29" s="126"/>
      <c r="E29" s="131"/>
      <c r="F29" s="113"/>
      <c r="G29" s="113"/>
      <c r="H29" s="113"/>
      <c r="I29" s="113"/>
      <c r="J29" s="113"/>
      <c r="K29" s="126"/>
      <c r="L29" s="113"/>
    </row>
    <row r="30" spans="1:12" x14ac:dyDescent="0.2">
      <c r="A30" s="117" t="s">
        <v>22</v>
      </c>
      <c r="B30" s="112">
        <v>2175.04</v>
      </c>
      <c r="C30" s="112">
        <v>327.61599999999999</v>
      </c>
      <c r="D30" s="125">
        <f t="shared" ref="D30:D37" si="6">SUM(B30:C30)</f>
        <v>2502.6559999999999</v>
      </c>
      <c r="E30" s="130">
        <v>0</v>
      </c>
      <c r="F30" s="112">
        <v>0</v>
      </c>
      <c r="G30" s="112">
        <v>0</v>
      </c>
      <c r="H30" s="112">
        <v>0</v>
      </c>
      <c r="I30" s="112">
        <v>0</v>
      </c>
      <c r="J30" s="112">
        <v>0</v>
      </c>
      <c r="K30" s="125">
        <f t="shared" ref="K30:K37" si="7">SUM(E30:J30)</f>
        <v>0</v>
      </c>
      <c r="L30" s="112">
        <f>Table12i!F30+Table12i!L30+D30+K30</f>
        <v>15991.826000000001</v>
      </c>
    </row>
    <row r="31" spans="1:12" x14ac:dyDescent="0.2">
      <c r="A31" s="116" t="s">
        <v>23</v>
      </c>
      <c r="B31" s="113">
        <v>2420.88</v>
      </c>
      <c r="C31" s="113">
        <v>0</v>
      </c>
      <c r="D31" s="126">
        <f t="shared" si="6"/>
        <v>2420.88</v>
      </c>
      <c r="E31" s="131">
        <v>0</v>
      </c>
      <c r="F31" s="113">
        <v>0</v>
      </c>
      <c r="G31" s="113">
        <v>0</v>
      </c>
      <c r="H31" s="113">
        <v>0</v>
      </c>
      <c r="I31" s="113">
        <v>0</v>
      </c>
      <c r="J31" s="113">
        <v>0</v>
      </c>
      <c r="K31" s="126">
        <f t="shared" si="7"/>
        <v>0</v>
      </c>
      <c r="L31" s="113">
        <f>Table12i!F31+Table12i!L31+D31+K31</f>
        <v>9767.4200000000019</v>
      </c>
    </row>
    <row r="32" spans="1:12" x14ac:dyDescent="0.2">
      <c r="A32" s="117" t="s">
        <v>24</v>
      </c>
      <c r="B32" s="112">
        <v>2296.5699999999997</v>
      </c>
      <c r="C32" s="112">
        <v>135</v>
      </c>
      <c r="D32" s="125">
        <f t="shared" si="6"/>
        <v>2431.5699999999997</v>
      </c>
      <c r="E32" s="130">
        <v>0</v>
      </c>
      <c r="F32" s="112">
        <v>0</v>
      </c>
      <c r="G32" s="112">
        <v>10</v>
      </c>
      <c r="H32" s="112">
        <v>0</v>
      </c>
      <c r="I32" s="112">
        <v>0</v>
      </c>
      <c r="J32" s="112">
        <v>0</v>
      </c>
      <c r="K32" s="125">
        <f t="shared" si="7"/>
        <v>10</v>
      </c>
      <c r="L32" s="112">
        <f>Table12i!F32+Table12i!L32+D32+K32</f>
        <v>11900.74</v>
      </c>
    </row>
    <row r="33" spans="1:12" x14ac:dyDescent="0.2">
      <c r="A33" s="116" t="s">
        <v>25</v>
      </c>
      <c r="B33" s="113">
        <v>3621.5450000000001</v>
      </c>
      <c r="C33" s="113">
        <v>1207.1950000000002</v>
      </c>
      <c r="D33" s="126">
        <f t="shared" si="6"/>
        <v>4828.74</v>
      </c>
      <c r="E33" s="131">
        <v>0</v>
      </c>
      <c r="F33" s="113">
        <v>0</v>
      </c>
      <c r="G33" s="113">
        <v>0</v>
      </c>
      <c r="H33" s="113">
        <v>0</v>
      </c>
      <c r="I33" s="113">
        <v>0</v>
      </c>
      <c r="J33" s="113">
        <v>0</v>
      </c>
      <c r="K33" s="126">
        <f t="shared" si="7"/>
        <v>0</v>
      </c>
      <c r="L33" s="113">
        <f>Table12i!F33+Table12i!L33+D33+K33</f>
        <v>27577.82</v>
      </c>
    </row>
    <row r="34" spans="1:12" x14ac:dyDescent="0.2">
      <c r="A34" s="117" t="s">
        <v>26</v>
      </c>
      <c r="B34" s="112">
        <v>3679.3150000000001</v>
      </c>
      <c r="C34" s="112">
        <v>0</v>
      </c>
      <c r="D34" s="125">
        <f t="shared" si="6"/>
        <v>3679.3150000000001</v>
      </c>
      <c r="E34" s="130">
        <v>0</v>
      </c>
      <c r="F34" s="112">
        <v>0</v>
      </c>
      <c r="G34" s="112">
        <v>42.22</v>
      </c>
      <c r="H34" s="112">
        <v>0</v>
      </c>
      <c r="I34" s="112">
        <v>0</v>
      </c>
      <c r="J34" s="112">
        <v>0</v>
      </c>
      <c r="K34" s="125">
        <f t="shared" si="7"/>
        <v>42.22</v>
      </c>
      <c r="L34" s="112">
        <f>Table12i!F34+Table12i!L34+D34+K34</f>
        <v>17896.895</v>
      </c>
    </row>
    <row r="35" spans="1:12" x14ac:dyDescent="0.2">
      <c r="A35" s="116" t="s">
        <v>27</v>
      </c>
      <c r="B35" s="113">
        <v>1688.92</v>
      </c>
      <c r="C35" s="113">
        <v>0</v>
      </c>
      <c r="D35" s="126">
        <f t="shared" si="6"/>
        <v>1688.92</v>
      </c>
      <c r="E35" s="131">
        <v>0</v>
      </c>
      <c r="F35" s="113">
        <v>0</v>
      </c>
      <c r="G35" s="113">
        <v>0</v>
      </c>
      <c r="H35" s="113">
        <v>0</v>
      </c>
      <c r="I35" s="113">
        <v>0</v>
      </c>
      <c r="J35" s="113">
        <v>0</v>
      </c>
      <c r="K35" s="126">
        <f t="shared" si="7"/>
        <v>0</v>
      </c>
      <c r="L35" s="113">
        <f>Table12i!F35+Table12i!L35+D35+K35</f>
        <v>16118.11</v>
      </c>
    </row>
    <row r="36" spans="1:12" x14ac:dyDescent="0.2">
      <c r="A36" s="117" t="s">
        <v>28</v>
      </c>
      <c r="B36" s="112">
        <v>3091.58</v>
      </c>
      <c r="C36" s="112">
        <v>633.23</v>
      </c>
      <c r="D36" s="125">
        <f t="shared" si="6"/>
        <v>3724.81</v>
      </c>
      <c r="E36" s="130">
        <v>0</v>
      </c>
      <c r="F36" s="112">
        <v>0</v>
      </c>
      <c r="G36" s="112">
        <v>8.0299999999999994</v>
      </c>
      <c r="H36" s="112">
        <v>0</v>
      </c>
      <c r="I36" s="112">
        <v>0</v>
      </c>
      <c r="J36" s="112">
        <v>0</v>
      </c>
      <c r="K36" s="125">
        <f t="shared" si="7"/>
        <v>8.0299999999999994</v>
      </c>
      <c r="L36" s="112">
        <f>Table12i!F36+Table12i!L36+D36+K36</f>
        <v>29027.62</v>
      </c>
    </row>
    <row r="37" spans="1:12" x14ac:dyDescent="0.2">
      <c r="A37" s="116" t="s">
        <v>29</v>
      </c>
      <c r="B37" s="113">
        <v>1894.3200000000002</v>
      </c>
      <c r="C37" s="113">
        <v>465.34000000000003</v>
      </c>
      <c r="D37" s="126">
        <f t="shared" si="6"/>
        <v>2359.6600000000003</v>
      </c>
      <c r="E37" s="131">
        <v>0</v>
      </c>
      <c r="F37" s="113">
        <v>0</v>
      </c>
      <c r="G37" s="113">
        <v>13.18</v>
      </c>
      <c r="H37" s="113">
        <v>0</v>
      </c>
      <c r="I37" s="113">
        <v>0</v>
      </c>
      <c r="J37" s="113">
        <v>24.18</v>
      </c>
      <c r="K37" s="126">
        <f t="shared" si="7"/>
        <v>37.36</v>
      </c>
      <c r="L37" s="113">
        <f>Table12i!F37+Table12i!L37+D37+K37</f>
        <v>12958.5</v>
      </c>
    </row>
    <row r="38" spans="1:12" x14ac:dyDescent="0.2">
      <c r="A38" s="117" t="s">
        <v>30</v>
      </c>
      <c r="B38" s="112">
        <f t="shared" ref="B38:K38" si="8">SUM(B30:B37)</f>
        <v>20868.169999999998</v>
      </c>
      <c r="C38" s="112">
        <f t="shared" si="8"/>
        <v>2768.3810000000003</v>
      </c>
      <c r="D38" s="125">
        <f t="shared" si="8"/>
        <v>23636.550999999999</v>
      </c>
      <c r="E38" s="130">
        <f t="shared" si="8"/>
        <v>0</v>
      </c>
      <c r="F38" s="112">
        <f t="shared" si="8"/>
        <v>0</v>
      </c>
      <c r="G38" s="112">
        <f t="shared" si="8"/>
        <v>73.430000000000007</v>
      </c>
      <c r="H38" s="112">
        <f t="shared" si="8"/>
        <v>0</v>
      </c>
      <c r="I38" s="112">
        <f t="shared" si="8"/>
        <v>0</v>
      </c>
      <c r="J38" s="112">
        <f t="shared" si="8"/>
        <v>24.18</v>
      </c>
      <c r="K38" s="125">
        <f t="shared" si="8"/>
        <v>97.61</v>
      </c>
      <c r="L38" s="112">
        <f>Table12i!F38+Table12i!L38+D38+K38</f>
        <v>141238.93099999998</v>
      </c>
    </row>
    <row r="39" spans="1:12" x14ac:dyDescent="0.2">
      <c r="A39" s="121" t="s">
        <v>31</v>
      </c>
      <c r="B39" s="122">
        <f t="shared" ref="B39:K39" si="9">B19+B28+B38</f>
        <v>87231.698000000004</v>
      </c>
      <c r="C39" s="122">
        <f t="shared" si="9"/>
        <v>4823.7210000000005</v>
      </c>
      <c r="D39" s="127">
        <f t="shared" si="9"/>
        <v>92055.418999999994</v>
      </c>
      <c r="E39" s="132">
        <f t="shared" si="9"/>
        <v>10.379999999999999</v>
      </c>
      <c r="F39" s="122">
        <f t="shared" si="9"/>
        <v>0</v>
      </c>
      <c r="G39" s="122">
        <f t="shared" si="9"/>
        <v>11667.312000000002</v>
      </c>
      <c r="H39" s="122">
        <f t="shared" si="9"/>
        <v>0</v>
      </c>
      <c r="I39" s="122">
        <f t="shared" si="9"/>
        <v>0</v>
      </c>
      <c r="J39" s="122">
        <f t="shared" si="9"/>
        <v>102.32</v>
      </c>
      <c r="K39" s="127">
        <f t="shared" si="9"/>
        <v>11780.012000000002</v>
      </c>
      <c r="L39" s="122">
        <f>Table12i!F39+Table12i!L39+D39+K39</f>
        <v>558924.44499999995</v>
      </c>
    </row>
    <row r="40" spans="1:12" x14ac:dyDescent="0.2">
      <c r="A40" s="177"/>
    </row>
    <row r="41" spans="1:12" x14ac:dyDescent="0.2">
      <c r="A41" s="177" t="s">
        <v>32</v>
      </c>
      <c r="B41" s="21"/>
      <c r="C41" s="21"/>
      <c r="D41" s="21"/>
      <c r="E41" s="21"/>
      <c r="F41" s="21"/>
      <c r="G41" s="21"/>
      <c r="H41" s="21"/>
      <c r="I41" s="21"/>
      <c r="J41" s="21"/>
      <c r="K41" s="21"/>
      <c r="L41" s="21"/>
    </row>
    <row r="42" spans="1:12" x14ac:dyDescent="0.2">
      <c r="B42" s="21"/>
      <c r="C42" s="21"/>
      <c r="D42" s="21"/>
      <c r="E42" s="21"/>
      <c r="F42" s="21"/>
      <c r="G42" s="21"/>
      <c r="H42" s="21"/>
      <c r="I42" s="21"/>
      <c r="J42" s="21"/>
      <c r="K42" s="21"/>
      <c r="L42" s="21"/>
    </row>
    <row r="43" spans="1:12" x14ac:dyDescent="0.2">
      <c r="B43" s="21"/>
      <c r="C43" s="21"/>
      <c r="D43" s="21"/>
      <c r="E43" s="21"/>
      <c r="F43" s="21"/>
      <c r="G43" s="21"/>
      <c r="H43" s="21"/>
      <c r="I43" s="21"/>
      <c r="J43" s="21"/>
      <c r="K43" s="21"/>
      <c r="L43" s="21"/>
    </row>
    <row r="44" spans="1:12" x14ac:dyDescent="0.2">
      <c r="B44" s="21"/>
      <c r="C44" s="21"/>
      <c r="D44" s="21"/>
      <c r="E44" s="21"/>
      <c r="F44" s="21"/>
      <c r="G44" s="21"/>
      <c r="H44" s="21"/>
      <c r="I44" s="21"/>
      <c r="J44" s="21"/>
      <c r="K44" s="21"/>
      <c r="L44" s="21"/>
    </row>
    <row r="45" spans="1:12" x14ac:dyDescent="0.2">
      <c r="B45" s="21"/>
      <c r="C45" s="21"/>
      <c r="D45" s="21"/>
      <c r="E45" s="21"/>
      <c r="F45" s="21"/>
      <c r="G45" s="21"/>
      <c r="H45" s="21"/>
      <c r="I45" s="21"/>
      <c r="J45" s="21"/>
      <c r="K45" s="21"/>
      <c r="L45" s="21"/>
    </row>
    <row r="121" spans="1:1" x14ac:dyDescent="0.2">
      <c r="A121" s="176" t="s">
        <v>53</v>
      </c>
    </row>
    <row r="122" spans="1:1" x14ac:dyDescent="0.2">
      <c r="A122" s="176" t="s">
        <v>54</v>
      </c>
    </row>
    <row r="123" spans="1:1" x14ac:dyDescent="0.2">
      <c r="A123" s="176" t="s">
        <v>55</v>
      </c>
    </row>
    <row r="124" spans="1:1" x14ac:dyDescent="0.2">
      <c r="A124" s="176" t="s">
        <v>56</v>
      </c>
    </row>
  </sheetData>
  <mergeCells count="3">
    <mergeCell ref="A5:A6"/>
    <mergeCell ref="B5:D5"/>
    <mergeCell ref="E5:K5"/>
  </mergeCells>
  <pageMargins left="0.7" right="0.7" top="0.75" bottom="0.75" header="0.3" footer="0.3"/>
  <pageSetup paperSize="9" scale="76" orientation="landscape"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F44"/>
  <sheetViews>
    <sheetView showGridLines="0" zoomScale="85" zoomScaleNormal="85" workbookViewId="0"/>
  </sheetViews>
  <sheetFormatPr defaultRowHeight="12.75" x14ac:dyDescent="0.2"/>
  <cols>
    <col min="1" max="6" width="17.140625" customWidth="1"/>
  </cols>
  <sheetData>
    <row r="1" spans="1:6" x14ac:dyDescent="0.2">
      <c r="A1" s="198" t="s">
        <v>195</v>
      </c>
      <c r="B1" s="24"/>
      <c r="C1" s="24"/>
      <c r="D1" s="24"/>
      <c r="E1" s="24"/>
      <c r="F1" s="24"/>
    </row>
    <row r="2" spans="1:6" x14ac:dyDescent="0.2">
      <c r="A2" s="73" t="s">
        <v>172</v>
      </c>
      <c r="B2" s="24"/>
      <c r="C2" s="24"/>
      <c r="D2" s="24"/>
      <c r="E2" s="24"/>
      <c r="F2" s="24"/>
    </row>
    <row r="3" spans="1:6" x14ac:dyDescent="0.2">
      <c r="A3" s="24"/>
      <c r="B3" s="24"/>
      <c r="C3" s="24"/>
      <c r="D3" s="24"/>
      <c r="E3" s="24"/>
      <c r="F3" s="45" t="s">
        <v>100</v>
      </c>
    </row>
    <row r="4" spans="1:6" x14ac:dyDescent="0.2">
      <c r="A4" s="24"/>
      <c r="B4" s="24"/>
      <c r="C4" s="24"/>
      <c r="D4" s="24"/>
      <c r="E4" s="24"/>
      <c r="F4" s="45"/>
    </row>
    <row r="5" spans="1:6" ht="75" customHeight="1" x14ac:dyDescent="0.2">
      <c r="A5" s="81" t="s">
        <v>153</v>
      </c>
      <c r="B5" s="82" t="s">
        <v>154</v>
      </c>
      <c r="C5" s="82" t="s">
        <v>155</v>
      </c>
      <c r="D5" s="82" t="s">
        <v>156</v>
      </c>
      <c r="E5" s="82" t="s">
        <v>157</v>
      </c>
      <c r="F5" s="82" t="s">
        <v>242</v>
      </c>
    </row>
    <row r="6" spans="1:6" x14ac:dyDescent="0.2">
      <c r="A6" s="77" t="s">
        <v>0</v>
      </c>
      <c r="B6" s="77"/>
      <c r="C6" s="77"/>
      <c r="D6" s="77"/>
      <c r="E6" s="77"/>
      <c r="F6" s="77"/>
    </row>
    <row r="7" spans="1:6" x14ac:dyDescent="0.2">
      <c r="A7" s="78" t="s">
        <v>109</v>
      </c>
      <c r="B7" s="79">
        <v>8281.1</v>
      </c>
      <c r="C7" s="79">
        <v>8566.1</v>
      </c>
      <c r="D7" s="79">
        <v>7137.9000000000005</v>
      </c>
      <c r="E7" s="79">
        <v>6917.5999999999995</v>
      </c>
      <c r="F7" s="79">
        <f>SUM(B7:E7)</f>
        <v>30902.7</v>
      </c>
    </row>
    <row r="8" spans="1:6" x14ac:dyDescent="0.2">
      <c r="A8" s="77" t="s">
        <v>1</v>
      </c>
      <c r="B8" s="80">
        <v>11084.174999999999</v>
      </c>
      <c r="C8" s="80">
        <v>10897.26</v>
      </c>
      <c r="D8" s="80">
        <v>9091.43</v>
      </c>
      <c r="E8" s="80">
        <v>9108.0999999999985</v>
      </c>
      <c r="F8" s="80">
        <f t="shared" ref="F8:F38" si="0">SUM(B8:E8)</f>
        <v>40180.964999999997</v>
      </c>
    </row>
    <row r="9" spans="1:6" x14ac:dyDescent="0.2">
      <c r="A9" s="78" t="s">
        <v>2</v>
      </c>
      <c r="B9" s="79">
        <v>7985.4660000000003</v>
      </c>
      <c r="C9" s="79">
        <v>7948.28</v>
      </c>
      <c r="D9" s="79">
        <v>7036.2669999999989</v>
      </c>
      <c r="E9" s="79">
        <v>6447.82</v>
      </c>
      <c r="F9" s="79">
        <f t="shared" si="0"/>
        <v>29417.832999999999</v>
      </c>
    </row>
    <row r="10" spans="1:6" x14ac:dyDescent="0.2">
      <c r="A10" s="77" t="s">
        <v>3</v>
      </c>
      <c r="B10" s="80">
        <v>31062.489999999998</v>
      </c>
      <c r="C10" s="80">
        <v>31391.25</v>
      </c>
      <c r="D10" s="80">
        <v>31070.949999999997</v>
      </c>
      <c r="E10" s="80">
        <v>29843.649999999998</v>
      </c>
      <c r="F10" s="80">
        <f t="shared" si="0"/>
        <v>123368.34</v>
      </c>
    </row>
    <row r="11" spans="1:6" x14ac:dyDescent="0.2">
      <c r="A11" s="78" t="s">
        <v>10</v>
      </c>
      <c r="B11" s="79">
        <v>4970.18</v>
      </c>
      <c r="C11" s="79">
        <v>4895.2960000000003</v>
      </c>
      <c r="D11" s="79">
        <v>4027.058</v>
      </c>
      <c r="E11" s="79">
        <v>3917.7110000000002</v>
      </c>
      <c r="F11" s="79">
        <f t="shared" si="0"/>
        <v>17810.244999999999</v>
      </c>
    </row>
    <row r="12" spans="1:6" x14ac:dyDescent="0.2">
      <c r="A12" s="77" t="s">
        <v>4</v>
      </c>
      <c r="B12" s="80">
        <v>8174.27</v>
      </c>
      <c r="C12" s="80">
        <v>7797.17</v>
      </c>
      <c r="D12" s="80">
        <v>6707.4400000000005</v>
      </c>
      <c r="E12" s="80">
        <v>6314.67</v>
      </c>
      <c r="F12" s="80">
        <f t="shared" si="0"/>
        <v>28993.550000000003</v>
      </c>
    </row>
    <row r="13" spans="1:6" x14ac:dyDescent="0.2">
      <c r="A13" s="78" t="s">
        <v>5</v>
      </c>
      <c r="B13" s="79">
        <v>8403.5279999999984</v>
      </c>
      <c r="C13" s="79">
        <v>7747.9930000000004</v>
      </c>
      <c r="D13" s="79">
        <v>7271.3749999999991</v>
      </c>
      <c r="E13" s="79">
        <v>6738.9590000000007</v>
      </c>
      <c r="F13" s="79">
        <f t="shared" si="0"/>
        <v>30161.854999999996</v>
      </c>
    </row>
    <row r="14" spans="1:6" x14ac:dyDescent="0.2">
      <c r="A14" s="77" t="s">
        <v>6</v>
      </c>
      <c r="B14" s="80">
        <v>4685.9169999999995</v>
      </c>
      <c r="C14" s="80">
        <v>4876.3499999999995</v>
      </c>
      <c r="D14" s="80">
        <v>3856.5420000000004</v>
      </c>
      <c r="E14" s="80">
        <v>3663.779</v>
      </c>
      <c r="F14" s="80">
        <f t="shared" si="0"/>
        <v>17082.588</v>
      </c>
    </row>
    <row r="15" spans="1:6" x14ac:dyDescent="0.2">
      <c r="A15" s="78" t="s">
        <v>7</v>
      </c>
      <c r="B15" s="79">
        <v>14670</v>
      </c>
      <c r="C15" s="79">
        <v>13894.275000000001</v>
      </c>
      <c r="D15" s="79">
        <v>12381.166000000001</v>
      </c>
      <c r="E15" s="79">
        <v>11879.25</v>
      </c>
      <c r="F15" s="79">
        <f t="shared" si="0"/>
        <v>52824.691000000006</v>
      </c>
    </row>
    <row r="16" spans="1:6" x14ac:dyDescent="0.2">
      <c r="A16" s="77" t="s">
        <v>8</v>
      </c>
      <c r="B16" s="80">
        <v>11409.56</v>
      </c>
      <c r="C16" s="80">
        <v>10909.27</v>
      </c>
      <c r="D16" s="80">
        <v>9335.73</v>
      </c>
      <c r="E16" s="80">
        <v>9101.33</v>
      </c>
      <c r="F16" s="80">
        <f t="shared" si="0"/>
        <v>40755.89</v>
      </c>
    </row>
    <row r="17" spans="1:6" x14ac:dyDescent="0.2">
      <c r="A17" s="78" t="s">
        <v>9</v>
      </c>
      <c r="B17" s="79">
        <v>11617.919999999998</v>
      </c>
      <c r="C17" s="79">
        <v>11443.159000000001</v>
      </c>
      <c r="D17" s="79">
        <v>9787.74</v>
      </c>
      <c r="E17" s="79">
        <v>9175.8219999999983</v>
      </c>
      <c r="F17" s="79">
        <f t="shared" si="0"/>
        <v>42024.640999999996</v>
      </c>
    </row>
    <row r="18" spans="1:6" x14ac:dyDescent="0.2">
      <c r="A18" s="77" t="s">
        <v>11</v>
      </c>
      <c r="B18" s="80">
        <f>SUM(B7:B17)</f>
        <v>122344.606</v>
      </c>
      <c r="C18" s="80">
        <f t="shared" ref="C18:E18" si="1">SUM(C7:C17)</f>
        <v>120366.40300000002</v>
      </c>
      <c r="D18" s="80">
        <f t="shared" si="1"/>
        <v>107703.598</v>
      </c>
      <c r="E18" s="80">
        <f t="shared" si="1"/>
        <v>103108.69099999999</v>
      </c>
      <c r="F18" s="80">
        <f t="shared" si="0"/>
        <v>453523.29800000001</v>
      </c>
    </row>
    <row r="19" spans="1:6" x14ac:dyDescent="0.2">
      <c r="A19" s="78" t="s">
        <v>12</v>
      </c>
      <c r="B19" s="79"/>
      <c r="C19" s="79"/>
      <c r="D19" s="79"/>
      <c r="E19" s="79"/>
      <c r="F19" s="79"/>
    </row>
    <row r="20" spans="1:6" x14ac:dyDescent="0.2">
      <c r="A20" s="77" t="s">
        <v>13</v>
      </c>
      <c r="B20" s="80">
        <v>3843.7700000000004</v>
      </c>
      <c r="C20" s="80">
        <v>3864.92</v>
      </c>
      <c r="D20" s="80">
        <v>3182.03</v>
      </c>
      <c r="E20" s="80">
        <v>3009.0800000000004</v>
      </c>
      <c r="F20" s="80">
        <f t="shared" si="0"/>
        <v>13899.800000000001</v>
      </c>
    </row>
    <row r="21" spans="1:6" x14ac:dyDescent="0.2">
      <c r="A21" s="78" t="s">
        <v>14</v>
      </c>
      <c r="B21" s="79">
        <v>8693.9920000000002</v>
      </c>
      <c r="C21" s="79">
        <v>8776.2999999999993</v>
      </c>
      <c r="D21" s="79">
        <v>6756.3010000000004</v>
      </c>
      <c r="E21" s="79">
        <v>6613.8410000000003</v>
      </c>
      <c r="F21" s="79">
        <f t="shared" si="0"/>
        <v>30840.434000000001</v>
      </c>
    </row>
    <row r="22" spans="1:6" x14ac:dyDescent="0.2">
      <c r="A22" s="77" t="s">
        <v>15</v>
      </c>
      <c r="B22" s="80">
        <v>13111.177000000001</v>
      </c>
      <c r="C22" s="80">
        <v>12742.313999999998</v>
      </c>
      <c r="D22" s="80">
        <v>12295.608</v>
      </c>
      <c r="E22" s="80">
        <v>12251.556999999997</v>
      </c>
      <c r="F22" s="80">
        <f t="shared" si="0"/>
        <v>50400.656000000003</v>
      </c>
    </row>
    <row r="23" spans="1:6" x14ac:dyDescent="0.2">
      <c r="A23" s="78" t="s">
        <v>16</v>
      </c>
      <c r="B23" s="79">
        <v>4569.74</v>
      </c>
      <c r="C23" s="79">
        <v>4279.1360000000004</v>
      </c>
      <c r="D23" s="79">
        <v>3899.1239999999998</v>
      </c>
      <c r="E23" s="79">
        <v>3581.72</v>
      </c>
      <c r="F23" s="79">
        <f t="shared" si="0"/>
        <v>16329.72</v>
      </c>
    </row>
    <row r="24" spans="1:6" x14ac:dyDescent="0.2">
      <c r="A24" s="77" t="s">
        <v>17</v>
      </c>
      <c r="B24" s="80">
        <v>5770.5609999999997</v>
      </c>
      <c r="C24" s="80">
        <v>5754.3209999999999</v>
      </c>
      <c r="D24" s="80">
        <v>4902.6570000000002</v>
      </c>
      <c r="E24" s="80">
        <v>4615.978000000001</v>
      </c>
      <c r="F24" s="80">
        <f t="shared" si="0"/>
        <v>21043.517</v>
      </c>
    </row>
    <row r="25" spans="1:6" x14ac:dyDescent="0.2">
      <c r="A25" s="78" t="s">
        <v>18</v>
      </c>
      <c r="B25" s="79">
        <v>2616.6349999999998</v>
      </c>
      <c r="C25" s="79">
        <v>2716.3220000000001</v>
      </c>
      <c r="D25" s="79">
        <v>2087.33</v>
      </c>
      <c r="E25" s="79">
        <v>1702.202</v>
      </c>
      <c r="F25" s="79">
        <f t="shared" si="0"/>
        <v>9122.4889999999996</v>
      </c>
    </row>
    <row r="26" spans="1:6" x14ac:dyDescent="0.2">
      <c r="A26" s="77" t="s">
        <v>19</v>
      </c>
      <c r="B26" s="80">
        <v>4323.2499999999991</v>
      </c>
      <c r="C26" s="80">
        <v>4160.33</v>
      </c>
      <c r="D26" s="80">
        <v>4242.4799999999996</v>
      </c>
      <c r="E26" s="80">
        <v>4003.9099999999994</v>
      </c>
      <c r="F26" s="80">
        <f t="shared" si="0"/>
        <v>16729.969999999998</v>
      </c>
    </row>
    <row r="27" spans="1:6" x14ac:dyDescent="0.2">
      <c r="A27" s="78" t="s">
        <v>20</v>
      </c>
      <c r="B27" s="79">
        <f>SUM(B20:B26)</f>
        <v>42929.125000000007</v>
      </c>
      <c r="C27" s="79">
        <f t="shared" ref="C27:E27" si="2">SUM(C20:C26)</f>
        <v>42293.642999999996</v>
      </c>
      <c r="D27" s="79">
        <f t="shared" si="2"/>
        <v>37365.53</v>
      </c>
      <c r="E27" s="79">
        <f t="shared" si="2"/>
        <v>35778.288</v>
      </c>
      <c r="F27" s="79">
        <f t="shared" si="0"/>
        <v>158366.58600000001</v>
      </c>
    </row>
    <row r="28" spans="1:6" x14ac:dyDescent="0.2">
      <c r="A28" s="77" t="s">
        <v>21</v>
      </c>
      <c r="B28" s="80"/>
      <c r="C28" s="80"/>
      <c r="D28" s="80"/>
      <c r="E28" s="80"/>
      <c r="F28" s="80"/>
    </row>
    <row r="29" spans="1:6" x14ac:dyDescent="0.2">
      <c r="A29" s="78" t="s">
        <v>22</v>
      </c>
      <c r="B29" s="79">
        <v>6994.1030000000001</v>
      </c>
      <c r="C29" s="79">
        <v>6546.1389999999992</v>
      </c>
      <c r="D29" s="79">
        <v>5926.0610000000006</v>
      </c>
      <c r="E29" s="79">
        <v>5816.1900000000005</v>
      </c>
      <c r="F29" s="79">
        <f t="shared" si="0"/>
        <v>25282.493000000002</v>
      </c>
    </row>
    <row r="30" spans="1:6" x14ac:dyDescent="0.2">
      <c r="A30" s="77" t="s">
        <v>23</v>
      </c>
      <c r="B30" s="80">
        <v>6890.4029999999993</v>
      </c>
      <c r="C30" s="80">
        <v>6184.2430000000004</v>
      </c>
      <c r="D30" s="80">
        <v>5314.415</v>
      </c>
      <c r="E30" s="80">
        <v>5058.4560000000001</v>
      </c>
      <c r="F30" s="80">
        <f t="shared" si="0"/>
        <v>23447.517</v>
      </c>
    </row>
    <row r="31" spans="1:6" x14ac:dyDescent="0.2">
      <c r="A31" s="78" t="s">
        <v>24</v>
      </c>
      <c r="B31" s="79">
        <v>4860.3050000000003</v>
      </c>
      <c r="C31" s="79">
        <v>5012.7010000000009</v>
      </c>
      <c r="D31" s="79">
        <v>4195.826</v>
      </c>
      <c r="E31" s="79">
        <v>4146.5439999999999</v>
      </c>
      <c r="F31" s="79">
        <f t="shared" si="0"/>
        <v>18215.376000000004</v>
      </c>
    </row>
    <row r="32" spans="1:6" x14ac:dyDescent="0.2">
      <c r="A32" s="77" t="s">
        <v>25</v>
      </c>
      <c r="B32" s="80">
        <v>12269.156000000001</v>
      </c>
      <c r="C32" s="80">
        <v>11799.961000000001</v>
      </c>
      <c r="D32" s="80">
        <v>10085.063</v>
      </c>
      <c r="E32" s="80">
        <v>9415.5160000000014</v>
      </c>
      <c r="F32" s="80">
        <f t="shared" si="0"/>
        <v>43569.696000000004</v>
      </c>
    </row>
    <row r="33" spans="1:6" x14ac:dyDescent="0.2">
      <c r="A33" s="78" t="s">
        <v>26</v>
      </c>
      <c r="B33" s="79">
        <v>7906.6949999999997</v>
      </c>
      <c r="C33" s="79">
        <v>7758.6299999999992</v>
      </c>
      <c r="D33" s="79">
        <v>6751.8539999999994</v>
      </c>
      <c r="E33" s="79">
        <v>6728.9009999999998</v>
      </c>
      <c r="F33" s="79">
        <f t="shared" si="0"/>
        <v>29146.079999999994</v>
      </c>
    </row>
    <row r="34" spans="1:6" x14ac:dyDescent="0.2">
      <c r="A34" s="77" t="s">
        <v>27</v>
      </c>
      <c r="B34" s="80">
        <v>6343.3420000000006</v>
      </c>
      <c r="C34" s="80">
        <v>6350.9129999999996</v>
      </c>
      <c r="D34" s="80">
        <v>6338.1840000000002</v>
      </c>
      <c r="E34" s="80">
        <v>5932.2759999999998</v>
      </c>
      <c r="F34" s="80">
        <f t="shared" si="0"/>
        <v>24964.715000000004</v>
      </c>
    </row>
    <row r="35" spans="1:6" x14ac:dyDescent="0.2">
      <c r="A35" s="78" t="s">
        <v>28</v>
      </c>
      <c r="B35" s="79">
        <v>11037.71</v>
      </c>
      <c r="C35" s="79">
        <v>10445.269</v>
      </c>
      <c r="D35" s="79">
        <v>9359.01</v>
      </c>
      <c r="E35" s="79">
        <v>9255.25</v>
      </c>
      <c r="F35" s="79">
        <f t="shared" si="0"/>
        <v>40097.239000000001</v>
      </c>
    </row>
    <row r="36" spans="1:6" x14ac:dyDescent="0.2">
      <c r="A36" s="77" t="s">
        <v>29</v>
      </c>
      <c r="B36" s="80">
        <v>6102.0389999999998</v>
      </c>
      <c r="C36" s="80">
        <v>5942.4349999999995</v>
      </c>
      <c r="D36" s="80">
        <v>5451.8059999999996</v>
      </c>
      <c r="E36" s="80">
        <v>5460.1359999999995</v>
      </c>
      <c r="F36" s="80">
        <f t="shared" si="0"/>
        <v>22956.415999999997</v>
      </c>
    </row>
    <row r="37" spans="1:6" x14ac:dyDescent="0.2">
      <c r="A37" s="78" t="s">
        <v>30</v>
      </c>
      <c r="B37" s="79">
        <f>SUM(B29:B36)</f>
        <v>62403.752999999997</v>
      </c>
      <c r="C37" s="79">
        <f t="shared" ref="C37:E37" si="3">SUM(C29:C36)</f>
        <v>60040.290999999997</v>
      </c>
      <c r="D37" s="79">
        <f t="shared" si="3"/>
        <v>53422.218999999997</v>
      </c>
      <c r="E37" s="79">
        <f t="shared" si="3"/>
        <v>51813.269</v>
      </c>
      <c r="F37" s="79">
        <f t="shared" si="0"/>
        <v>227679.53199999998</v>
      </c>
    </row>
    <row r="38" spans="1:6" x14ac:dyDescent="0.2">
      <c r="A38" s="83" t="s">
        <v>31</v>
      </c>
      <c r="B38" s="84">
        <f>B18+B27+B37</f>
        <v>227677.484</v>
      </c>
      <c r="C38" s="84">
        <f t="shared" ref="C38:E38" si="4">C18+C27+C37</f>
        <v>222700.33700000003</v>
      </c>
      <c r="D38" s="84">
        <f t="shared" si="4"/>
        <v>198491.34700000001</v>
      </c>
      <c r="E38" s="84">
        <f t="shared" si="4"/>
        <v>190700.24799999999</v>
      </c>
      <c r="F38" s="84">
        <f t="shared" si="0"/>
        <v>839569.41600000008</v>
      </c>
    </row>
    <row r="39" spans="1:6" x14ac:dyDescent="0.2">
      <c r="A39" s="18"/>
    </row>
    <row r="40" spans="1:6" x14ac:dyDescent="0.2">
      <c r="A40" s="18" t="s">
        <v>32</v>
      </c>
      <c r="B40" s="21"/>
      <c r="C40" s="21"/>
      <c r="D40" s="21"/>
      <c r="E40" s="21"/>
      <c r="F40" s="21"/>
    </row>
    <row r="41" spans="1:6" x14ac:dyDescent="0.2">
      <c r="B41" s="21"/>
      <c r="C41" s="21"/>
      <c r="D41" s="21"/>
      <c r="E41" s="21"/>
      <c r="F41" s="21"/>
    </row>
    <row r="42" spans="1:6" x14ac:dyDescent="0.2">
      <c r="B42" s="21"/>
      <c r="C42" s="21"/>
      <c r="D42" s="21"/>
      <c r="E42" s="21"/>
      <c r="F42" s="21"/>
    </row>
    <row r="43" spans="1:6" x14ac:dyDescent="0.2">
      <c r="B43" s="21"/>
      <c r="C43" s="21"/>
      <c r="D43" s="21"/>
      <c r="E43" s="21"/>
      <c r="F43" s="21"/>
    </row>
    <row r="44" spans="1:6" x14ac:dyDescent="0.2">
      <c r="B44" s="21"/>
      <c r="C44" s="21"/>
      <c r="D44" s="21"/>
      <c r="E44" s="21"/>
      <c r="F44" s="21"/>
    </row>
  </sheetData>
  <phoneticPr fontId="5" type="noConversion"/>
  <pageMargins left="0.7" right="0.7" top="0.75" bottom="0.75" header="0.3" footer="0.3"/>
  <pageSetup paperSize="9" scale="87" orientation="landscape"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K40"/>
  <sheetViews>
    <sheetView showGridLines="0" zoomScale="85" zoomScaleNormal="85" workbookViewId="0"/>
  </sheetViews>
  <sheetFormatPr defaultRowHeight="12.75" x14ac:dyDescent="0.2"/>
  <cols>
    <col min="1" max="11" width="17.140625" customWidth="1"/>
  </cols>
  <sheetData>
    <row r="1" spans="1:11" x14ac:dyDescent="0.2">
      <c r="A1" s="198" t="s">
        <v>196</v>
      </c>
      <c r="B1" s="24"/>
      <c r="C1" s="24"/>
      <c r="D1" s="24"/>
      <c r="E1" s="24"/>
      <c r="F1" s="24"/>
      <c r="G1" s="24"/>
      <c r="H1" s="24"/>
      <c r="I1" s="24"/>
      <c r="J1" s="24"/>
      <c r="K1" s="24"/>
    </row>
    <row r="2" spans="1:11" x14ac:dyDescent="0.2">
      <c r="A2" s="73" t="s">
        <v>174</v>
      </c>
      <c r="B2" s="24"/>
      <c r="C2" s="24"/>
      <c r="D2" s="24"/>
      <c r="E2" s="24"/>
      <c r="F2" s="24"/>
      <c r="G2" s="24"/>
      <c r="H2" s="24"/>
      <c r="I2" s="24"/>
      <c r="J2" s="24"/>
      <c r="K2" s="24"/>
    </row>
    <row r="3" spans="1:11" x14ac:dyDescent="0.2">
      <c r="A3" s="24"/>
      <c r="B3" s="24"/>
      <c r="C3" s="24"/>
      <c r="D3" s="24"/>
      <c r="E3" s="45"/>
      <c r="F3" s="45"/>
      <c r="G3" s="45"/>
      <c r="H3" s="45"/>
      <c r="I3" s="24"/>
      <c r="J3" s="24"/>
      <c r="K3" s="45" t="s">
        <v>100</v>
      </c>
    </row>
    <row r="4" spans="1:11" x14ac:dyDescent="0.2">
      <c r="A4" s="24"/>
      <c r="B4" s="24"/>
      <c r="C4" s="24"/>
      <c r="D4" s="24"/>
      <c r="E4" s="45"/>
      <c r="F4" s="45"/>
      <c r="G4" s="45"/>
      <c r="H4" s="45"/>
      <c r="I4" s="24"/>
      <c r="J4" s="24"/>
      <c r="K4" s="45"/>
    </row>
    <row r="5" spans="1:11" ht="75" customHeight="1" x14ac:dyDescent="0.2">
      <c r="A5" s="81" t="s">
        <v>153</v>
      </c>
      <c r="B5" s="82" t="s">
        <v>63</v>
      </c>
      <c r="C5" s="82" t="s">
        <v>64</v>
      </c>
      <c r="D5" s="82" t="s">
        <v>65</v>
      </c>
      <c r="E5" s="82" t="s">
        <v>66</v>
      </c>
      <c r="F5" s="82" t="s">
        <v>67</v>
      </c>
      <c r="G5" s="82" t="s">
        <v>68</v>
      </c>
      <c r="H5" s="82" t="s">
        <v>69</v>
      </c>
      <c r="I5" s="82" t="s">
        <v>70</v>
      </c>
      <c r="J5" s="82" t="s">
        <v>71</v>
      </c>
      <c r="K5" s="82" t="s">
        <v>159</v>
      </c>
    </row>
    <row r="6" spans="1:11" x14ac:dyDescent="0.2">
      <c r="A6" s="77" t="s">
        <v>0</v>
      </c>
      <c r="B6" s="77"/>
      <c r="C6" s="77"/>
      <c r="D6" s="77"/>
      <c r="E6" s="77"/>
      <c r="F6" s="77"/>
      <c r="G6" s="77"/>
      <c r="H6" s="77"/>
      <c r="I6" s="77"/>
      <c r="J6" s="77"/>
      <c r="K6" s="77"/>
    </row>
    <row r="7" spans="1:11" x14ac:dyDescent="0.2">
      <c r="A7" s="78" t="s">
        <v>109</v>
      </c>
      <c r="B7" s="86">
        <v>31166.93</v>
      </c>
      <c r="C7" s="86">
        <v>32731.717999999997</v>
      </c>
      <c r="D7" s="86">
        <v>34948.020000000004</v>
      </c>
      <c r="E7" s="86">
        <v>32350.084999999999</v>
      </c>
      <c r="F7" s="86">
        <v>30637.200000000004</v>
      </c>
      <c r="G7" s="86">
        <v>29841.4</v>
      </c>
      <c r="H7" s="86">
        <v>29360</v>
      </c>
      <c r="I7" s="86">
        <v>27679</v>
      </c>
      <c r="J7" s="86">
        <v>28955.600000000002</v>
      </c>
      <c r="K7" s="86">
        <f>Table13!F7</f>
        <v>30902.7</v>
      </c>
    </row>
    <row r="8" spans="1:11" x14ac:dyDescent="0.2">
      <c r="A8" s="77" t="s">
        <v>1</v>
      </c>
      <c r="B8" s="87">
        <v>46078.5</v>
      </c>
      <c r="C8" s="87">
        <v>45592</v>
      </c>
      <c r="D8" s="87">
        <v>45453</v>
      </c>
      <c r="E8" s="87">
        <v>42040</v>
      </c>
      <c r="F8" s="87">
        <v>41400</v>
      </c>
      <c r="G8" s="87">
        <v>41049.520000000004</v>
      </c>
      <c r="H8" s="87">
        <v>38617.847999999998</v>
      </c>
      <c r="I8" s="87">
        <v>38637.300000000003</v>
      </c>
      <c r="J8" s="87">
        <v>38581.589999999997</v>
      </c>
      <c r="K8" s="87">
        <f>Table13!F8</f>
        <v>40180.964999999997</v>
      </c>
    </row>
    <row r="9" spans="1:11" x14ac:dyDescent="0.2">
      <c r="A9" s="78" t="s">
        <v>2</v>
      </c>
      <c r="B9" s="86">
        <v>37019.61</v>
      </c>
      <c r="C9" s="86">
        <v>35988.417000000001</v>
      </c>
      <c r="D9" s="86">
        <v>32697.454000000002</v>
      </c>
      <c r="E9" s="86">
        <v>32420.514999999999</v>
      </c>
      <c r="F9" s="86">
        <v>31992.316999999999</v>
      </c>
      <c r="G9" s="86">
        <v>30597.132000000001</v>
      </c>
      <c r="H9" s="86">
        <v>28810.725999999999</v>
      </c>
      <c r="I9" s="86">
        <v>27379.295999999998</v>
      </c>
      <c r="J9" s="86">
        <v>28234.984</v>
      </c>
      <c r="K9" s="86">
        <f>Table13!F9</f>
        <v>29417.832999999999</v>
      </c>
    </row>
    <row r="10" spans="1:11" x14ac:dyDescent="0.2">
      <c r="A10" s="77" t="s">
        <v>3</v>
      </c>
      <c r="B10" s="87">
        <v>152974.65</v>
      </c>
      <c r="C10" s="87">
        <v>146402</v>
      </c>
      <c r="D10" s="87">
        <v>144343</v>
      </c>
      <c r="E10" s="87">
        <v>130355</v>
      </c>
      <c r="F10" s="87">
        <v>129466.8</v>
      </c>
      <c r="G10" s="87">
        <v>125944.52</v>
      </c>
      <c r="H10" s="87">
        <v>121203.48999999999</v>
      </c>
      <c r="I10" s="87">
        <v>117750.254</v>
      </c>
      <c r="J10" s="87">
        <v>122338.515</v>
      </c>
      <c r="K10" s="87">
        <f>Table13!F10</f>
        <v>123368.34</v>
      </c>
    </row>
    <row r="11" spans="1:11" x14ac:dyDescent="0.2">
      <c r="A11" s="78" t="s">
        <v>10</v>
      </c>
      <c r="B11" s="86">
        <v>22286.95</v>
      </c>
      <c r="C11" s="86">
        <v>21535.638999999999</v>
      </c>
      <c r="D11" s="86">
        <v>20693.214</v>
      </c>
      <c r="E11" s="86">
        <v>19571.411</v>
      </c>
      <c r="F11" s="86">
        <v>19704.267999999996</v>
      </c>
      <c r="G11" s="86">
        <v>19492</v>
      </c>
      <c r="H11" s="86">
        <v>19230.904000000002</v>
      </c>
      <c r="I11" s="86">
        <v>17818.717999999997</v>
      </c>
      <c r="J11" s="86">
        <v>17370.409</v>
      </c>
      <c r="K11" s="86">
        <f>Table13!F11</f>
        <v>17810.244999999999</v>
      </c>
    </row>
    <row r="12" spans="1:11" x14ac:dyDescent="0.2">
      <c r="A12" s="77" t="s">
        <v>4</v>
      </c>
      <c r="B12" s="87">
        <v>32762.18</v>
      </c>
      <c r="C12" s="87">
        <v>31634.39</v>
      </c>
      <c r="D12" s="87">
        <v>31462.010000000002</v>
      </c>
      <c r="E12" s="87">
        <v>30033.440000000002</v>
      </c>
      <c r="F12" s="87">
        <v>29761.891999999996</v>
      </c>
      <c r="G12" s="87">
        <v>29933.601999999999</v>
      </c>
      <c r="H12" s="87">
        <v>29143.616000000002</v>
      </c>
      <c r="I12" s="87">
        <v>27626.370000000003</v>
      </c>
      <c r="J12" s="87">
        <v>28077.39</v>
      </c>
      <c r="K12" s="87">
        <f>Table13!F12</f>
        <v>28993.550000000003</v>
      </c>
    </row>
    <row r="13" spans="1:11" x14ac:dyDescent="0.2">
      <c r="A13" s="78" t="s">
        <v>5</v>
      </c>
      <c r="B13" s="86">
        <v>29538.31</v>
      </c>
      <c r="C13" s="86">
        <v>30714.894</v>
      </c>
      <c r="D13" s="86">
        <v>31180.196</v>
      </c>
      <c r="E13" s="86">
        <v>31621.203000000001</v>
      </c>
      <c r="F13" s="86">
        <v>32011.355</v>
      </c>
      <c r="G13" s="86">
        <v>31305.743999999999</v>
      </c>
      <c r="H13" s="86">
        <v>30090.921999999999</v>
      </c>
      <c r="I13" s="86">
        <v>31510.94</v>
      </c>
      <c r="J13" s="86">
        <v>30328.358</v>
      </c>
      <c r="K13" s="86">
        <f>Table13!F13</f>
        <v>30161.854999999996</v>
      </c>
    </row>
    <row r="14" spans="1:11" x14ac:dyDescent="0.2">
      <c r="A14" s="77" t="s">
        <v>6</v>
      </c>
      <c r="B14" s="87">
        <v>19899.560000000001</v>
      </c>
      <c r="C14" s="87">
        <v>18789.07</v>
      </c>
      <c r="D14" s="87">
        <v>17911.802</v>
      </c>
      <c r="E14" s="87">
        <v>16934.010999999999</v>
      </c>
      <c r="F14" s="87">
        <v>17147.311000000002</v>
      </c>
      <c r="G14" s="87">
        <v>16790.309000000001</v>
      </c>
      <c r="H14" s="87">
        <v>17006.689999999999</v>
      </c>
      <c r="I14" s="87">
        <v>17017.964</v>
      </c>
      <c r="J14" s="87">
        <v>16821.099000000002</v>
      </c>
      <c r="K14" s="87">
        <f>Table13!F14</f>
        <v>17082.588</v>
      </c>
    </row>
    <row r="15" spans="1:11" x14ac:dyDescent="0.2">
      <c r="A15" s="78" t="s">
        <v>7</v>
      </c>
      <c r="B15" s="86">
        <v>61197.52</v>
      </c>
      <c r="C15" s="86">
        <v>59809.277000000002</v>
      </c>
      <c r="D15" s="86">
        <v>59548.324999999997</v>
      </c>
      <c r="E15" s="86">
        <v>55852.538</v>
      </c>
      <c r="F15" s="86">
        <v>55541.474000000002</v>
      </c>
      <c r="G15" s="86">
        <v>55374.275000000009</v>
      </c>
      <c r="H15" s="86">
        <v>53052.460999999996</v>
      </c>
      <c r="I15" s="86">
        <v>50408.149000000005</v>
      </c>
      <c r="J15" s="86">
        <v>51186.42</v>
      </c>
      <c r="K15" s="86">
        <f>Table13!F15</f>
        <v>52824.691000000006</v>
      </c>
    </row>
    <row r="16" spans="1:11" x14ac:dyDescent="0.2">
      <c r="A16" s="77" t="s">
        <v>8</v>
      </c>
      <c r="B16" s="87">
        <v>47153.17</v>
      </c>
      <c r="C16" s="87">
        <v>48072.195</v>
      </c>
      <c r="D16" s="87">
        <v>46803.05</v>
      </c>
      <c r="E16" s="87">
        <v>45302.766000000003</v>
      </c>
      <c r="F16" s="87">
        <v>42573.159999999996</v>
      </c>
      <c r="G16" s="87">
        <v>42970.53</v>
      </c>
      <c r="H16" s="87">
        <v>41413.9</v>
      </c>
      <c r="I16" s="87">
        <v>39209.79</v>
      </c>
      <c r="J16" s="87">
        <v>40705.740000000005</v>
      </c>
      <c r="K16" s="87">
        <f>Table13!F16</f>
        <v>40755.89</v>
      </c>
    </row>
    <row r="17" spans="1:11" x14ac:dyDescent="0.2">
      <c r="A17" s="78" t="s">
        <v>9</v>
      </c>
      <c r="B17" s="86">
        <v>46390.35</v>
      </c>
      <c r="C17" s="86">
        <v>46989.180999999997</v>
      </c>
      <c r="D17" s="86">
        <v>47041.792000000001</v>
      </c>
      <c r="E17" s="86">
        <v>40711.154999999999</v>
      </c>
      <c r="F17" s="86">
        <v>39442.514999999999</v>
      </c>
      <c r="G17" s="86">
        <v>39448.097999999998</v>
      </c>
      <c r="H17" s="86">
        <v>38908.936000000002</v>
      </c>
      <c r="I17" s="86">
        <v>39506.486999999994</v>
      </c>
      <c r="J17" s="86">
        <v>40257.555999999997</v>
      </c>
      <c r="K17" s="86">
        <f>Table13!F17</f>
        <v>42024.640999999996</v>
      </c>
    </row>
    <row r="18" spans="1:11" x14ac:dyDescent="0.2">
      <c r="A18" s="77" t="s">
        <v>11</v>
      </c>
      <c r="B18" s="87">
        <f>SUM(B7:B17)</f>
        <v>526467.73</v>
      </c>
      <c r="C18" s="87">
        <f t="shared" ref="C18:J18" si="0">SUM(C7:C17)</f>
        <v>518258.78100000008</v>
      </c>
      <c r="D18" s="87">
        <f t="shared" si="0"/>
        <v>512081.86300000001</v>
      </c>
      <c r="E18" s="87">
        <f t="shared" si="0"/>
        <v>477192.12399999995</v>
      </c>
      <c r="F18" s="87">
        <f t="shared" si="0"/>
        <v>469678.29199999996</v>
      </c>
      <c r="G18" s="87">
        <f t="shared" si="0"/>
        <v>462747.13</v>
      </c>
      <c r="H18" s="87">
        <f t="shared" si="0"/>
        <v>446839.49300000002</v>
      </c>
      <c r="I18" s="87">
        <f t="shared" si="0"/>
        <v>434544.26799999992</v>
      </c>
      <c r="J18" s="87">
        <f t="shared" si="0"/>
        <v>442857.66099999996</v>
      </c>
      <c r="K18" s="87">
        <f t="shared" ref="K18" si="1">SUM(K7:K17)</f>
        <v>453523.29799999995</v>
      </c>
    </row>
    <row r="19" spans="1:11" x14ac:dyDescent="0.2">
      <c r="A19" s="78" t="s">
        <v>12</v>
      </c>
      <c r="B19" s="86"/>
      <c r="C19" s="86"/>
      <c r="D19" s="86"/>
      <c r="E19" s="86"/>
      <c r="F19" s="86"/>
      <c r="G19" s="86"/>
      <c r="H19" s="86"/>
      <c r="I19" s="86"/>
      <c r="J19" s="86"/>
      <c r="K19" s="86"/>
    </row>
    <row r="20" spans="1:11" x14ac:dyDescent="0.2">
      <c r="A20" s="77" t="s">
        <v>13</v>
      </c>
      <c r="B20" s="87">
        <v>13326.11</v>
      </c>
      <c r="C20" s="87">
        <v>14114.75</v>
      </c>
      <c r="D20" s="87">
        <v>13696.07</v>
      </c>
      <c r="E20" s="87">
        <v>13600.800000000001</v>
      </c>
      <c r="F20" s="87">
        <v>13854.380000000001</v>
      </c>
      <c r="G20" s="87">
        <v>14000.27</v>
      </c>
      <c r="H20" s="87">
        <v>13878.33</v>
      </c>
      <c r="I20" s="87">
        <v>13240.52</v>
      </c>
      <c r="J20" s="87">
        <v>13239.990000000002</v>
      </c>
      <c r="K20" s="87">
        <f>Table13!F20</f>
        <v>13899.800000000001</v>
      </c>
    </row>
    <row r="21" spans="1:11" x14ac:dyDescent="0.2">
      <c r="A21" s="78" t="s">
        <v>14</v>
      </c>
      <c r="B21" s="86">
        <v>39157.06</v>
      </c>
      <c r="C21" s="86">
        <v>38214.936000000002</v>
      </c>
      <c r="D21" s="86">
        <v>35347.851999999999</v>
      </c>
      <c r="E21" s="86">
        <v>34200.53</v>
      </c>
      <c r="F21" s="86">
        <v>33136.704000000005</v>
      </c>
      <c r="G21" s="86">
        <v>33847.076000000001</v>
      </c>
      <c r="H21" s="86">
        <v>31079.326999999997</v>
      </c>
      <c r="I21" s="86">
        <v>29477.442000000003</v>
      </c>
      <c r="J21" s="86">
        <v>29743.053999999996</v>
      </c>
      <c r="K21" s="86">
        <f>Table13!F21</f>
        <v>30840.434000000001</v>
      </c>
    </row>
    <row r="22" spans="1:11" x14ac:dyDescent="0.2">
      <c r="A22" s="77" t="s">
        <v>15</v>
      </c>
      <c r="B22" s="87">
        <v>50485.75</v>
      </c>
      <c r="C22" s="87">
        <v>55204.78</v>
      </c>
      <c r="D22" s="87">
        <v>50856.670000000006</v>
      </c>
      <c r="E22" s="87">
        <v>49325.381999999998</v>
      </c>
      <c r="F22" s="87">
        <v>50924.35</v>
      </c>
      <c r="G22" s="87">
        <v>53600.267999999996</v>
      </c>
      <c r="H22" s="87">
        <v>49086.624000000003</v>
      </c>
      <c r="I22" s="87">
        <v>47284.432999999997</v>
      </c>
      <c r="J22" s="87">
        <v>46107.231</v>
      </c>
      <c r="K22" s="87">
        <f>Table13!F22</f>
        <v>50400.656000000003</v>
      </c>
    </row>
    <row r="23" spans="1:11" x14ac:dyDescent="0.2">
      <c r="A23" s="78" t="s">
        <v>16</v>
      </c>
      <c r="B23" s="86">
        <v>15619.3</v>
      </c>
      <c r="C23" s="86">
        <v>16324.118</v>
      </c>
      <c r="D23" s="86">
        <v>19373.683000000001</v>
      </c>
      <c r="E23" s="86">
        <v>17808.235000000001</v>
      </c>
      <c r="F23" s="86">
        <v>17617.205999999998</v>
      </c>
      <c r="G23" s="86">
        <v>17495.560000000001</v>
      </c>
      <c r="H23" s="86">
        <v>16274.575999999999</v>
      </c>
      <c r="I23" s="86">
        <v>14855.581</v>
      </c>
      <c r="J23" s="86">
        <v>15806.639000000001</v>
      </c>
      <c r="K23" s="86">
        <f>Table13!F23</f>
        <v>16329.72</v>
      </c>
    </row>
    <row r="24" spans="1:11" x14ac:dyDescent="0.2">
      <c r="A24" s="77" t="s">
        <v>17</v>
      </c>
      <c r="B24" s="87">
        <v>19473.3</v>
      </c>
      <c r="C24" s="87">
        <v>20517.039999999997</v>
      </c>
      <c r="D24" s="87">
        <v>21303.835999999999</v>
      </c>
      <c r="E24" s="87">
        <v>21361.669000000002</v>
      </c>
      <c r="F24" s="87">
        <v>22169.724999999999</v>
      </c>
      <c r="G24" s="87">
        <v>21573.82</v>
      </c>
      <c r="H24" s="87">
        <v>21582.787</v>
      </c>
      <c r="I24" s="87">
        <v>20758.639000000003</v>
      </c>
      <c r="J24" s="87">
        <v>20666.072</v>
      </c>
      <c r="K24" s="87">
        <f>Table13!F24</f>
        <v>21043.517</v>
      </c>
    </row>
    <row r="25" spans="1:11" x14ac:dyDescent="0.2">
      <c r="A25" s="78" t="s">
        <v>18</v>
      </c>
      <c r="B25" s="86">
        <v>7303.41</v>
      </c>
      <c r="C25" s="86">
        <v>8466.7999999999993</v>
      </c>
      <c r="D25" s="86">
        <v>8995.3490000000002</v>
      </c>
      <c r="E25" s="86">
        <v>8785.6949999999997</v>
      </c>
      <c r="F25" s="86">
        <v>8844.26</v>
      </c>
      <c r="G25" s="86">
        <v>8659.7459999999992</v>
      </c>
      <c r="H25" s="86">
        <v>8506.3019999999997</v>
      </c>
      <c r="I25" s="86">
        <v>8392.2389999999996</v>
      </c>
      <c r="J25" s="86">
        <v>8890.11</v>
      </c>
      <c r="K25" s="86">
        <f>Table13!F25</f>
        <v>9122.4889999999996</v>
      </c>
    </row>
    <row r="26" spans="1:11" x14ac:dyDescent="0.2">
      <c r="A26" s="77" t="s">
        <v>19</v>
      </c>
      <c r="B26" s="87">
        <v>18504.5</v>
      </c>
      <c r="C26" s="87">
        <v>19947.963</v>
      </c>
      <c r="D26" s="87">
        <v>20877.596999999998</v>
      </c>
      <c r="E26" s="87">
        <v>18600.562000000002</v>
      </c>
      <c r="F26" s="87">
        <v>18475.733</v>
      </c>
      <c r="G26" s="87">
        <v>18699.149000000001</v>
      </c>
      <c r="H26" s="87">
        <v>17324.84</v>
      </c>
      <c r="I26" s="87">
        <v>15598.555</v>
      </c>
      <c r="J26" s="87">
        <v>16390.77</v>
      </c>
      <c r="K26" s="87">
        <f>Table13!F26</f>
        <v>16729.969999999998</v>
      </c>
    </row>
    <row r="27" spans="1:11" x14ac:dyDescent="0.2">
      <c r="A27" s="78" t="s">
        <v>20</v>
      </c>
      <c r="B27" s="86">
        <f>SUM(B20:B26)</f>
        <v>163869.43</v>
      </c>
      <c r="C27" s="86">
        <f t="shared" ref="C27:J27" si="2">SUM(C20:C26)</f>
        <v>172790.38699999999</v>
      </c>
      <c r="D27" s="86">
        <f t="shared" si="2"/>
        <v>170451.057</v>
      </c>
      <c r="E27" s="86">
        <f t="shared" si="2"/>
        <v>163682.87300000002</v>
      </c>
      <c r="F27" s="86">
        <f t="shared" si="2"/>
        <v>165022.35800000004</v>
      </c>
      <c r="G27" s="86">
        <f t="shared" si="2"/>
        <v>167875.889</v>
      </c>
      <c r="H27" s="86">
        <f t="shared" si="2"/>
        <v>157732.78599999999</v>
      </c>
      <c r="I27" s="86">
        <f t="shared" si="2"/>
        <v>149607.40899999999</v>
      </c>
      <c r="J27" s="86">
        <f t="shared" si="2"/>
        <v>150843.86599999998</v>
      </c>
      <c r="K27" s="86">
        <f t="shared" ref="K27" si="3">SUM(K20:K26)</f>
        <v>158366.58600000001</v>
      </c>
    </row>
    <row r="28" spans="1:11" x14ac:dyDescent="0.2">
      <c r="A28" s="77" t="s">
        <v>21</v>
      </c>
      <c r="B28" s="87"/>
      <c r="C28" s="87"/>
      <c r="D28" s="87"/>
      <c r="E28" s="87"/>
      <c r="F28" s="87"/>
      <c r="G28" s="87"/>
      <c r="H28" s="87"/>
      <c r="I28" s="87"/>
      <c r="J28" s="87"/>
      <c r="K28" s="87"/>
    </row>
    <row r="29" spans="1:11" x14ac:dyDescent="0.2">
      <c r="A29" s="78" t="s">
        <v>22</v>
      </c>
      <c r="B29" s="86">
        <v>25959.360000000001</v>
      </c>
      <c r="C29" s="86">
        <v>25824.402999999998</v>
      </c>
      <c r="D29" s="86">
        <v>26294.911999999997</v>
      </c>
      <c r="E29" s="86">
        <v>25589.19</v>
      </c>
      <c r="F29" s="86">
        <v>26035.581999999999</v>
      </c>
      <c r="G29" s="86">
        <v>25922.54</v>
      </c>
      <c r="H29" s="86">
        <v>25566.581999999999</v>
      </c>
      <c r="I29" s="86">
        <v>24308.839</v>
      </c>
      <c r="J29" s="86">
        <v>24663.601999999999</v>
      </c>
      <c r="K29" s="86">
        <f>Table13!F29</f>
        <v>25282.493000000002</v>
      </c>
    </row>
    <row r="30" spans="1:11" x14ac:dyDescent="0.2">
      <c r="A30" s="77" t="s">
        <v>23</v>
      </c>
      <c r="B30" s="87">
        <v>24992.66</v>
      </c>
      <c r="C30" s="87">
        <v>25310.209000000003</v>
      </c>
      <c r="D30" s="87">
        <v>26209.624</v>
      </c>
      <c r="E30" s="87">
        <v>25618.429000000004</v>
      </c>
      <c r="F30" s="87">
        <v>26595.434000000001</v>
      </c>
      <c r="G30" s="87">
        <v>26607.884000000002</v>
      </c>
      <c r="H30" s="87">
        <v>24583.205999999998</v>
      </c>
      <c r="I30" s="87">
        <v>23887.654999999999</v>
      </c>
      <c r="J30" s="87">
        <v>23501.47</v>
      </c>
      <c r="K30" s="87">
        <f>Table13!F30</f>
        <v>23447.517</v>
      </c>
    </row>
    <row r="31" spans="1:11" x14ac:dyDescent="0.2">
      <c r="A31" s="78" t="s">
        <v>24</v>
      </c>
      <c r="B31" s="86">
        <v>19116.830000000002</v>
      </c>
      <c r="C31" s="86">
        <v>18949.376</v>
      </c>
      <c r="D31" s="86">
        <v>18897.27</v>
      </c>
      <c r="E31" s="86">
        <v>17961.886999999999</v>
      </c>
      <c r="F31" s="86">
        <v>17876.948</v>
      </c>
      <c r="G31" s="86">
        <v>17747.870999999999</v>
      </c>
      <c r="H31" s="86">
        <v>17786.936000000002</v>
      </c>
      <c r="I31" s="86">
        <v>16915.455999999998</v>
      </c>
      <c r="J31" s="86">
        <v>17054.805</v>
      </c>
      <c r="K31" s="86">
        <f>Table13!F31</f>
        <v>18215.376000000004</v>
      </c>
    </row>
    <row r="32" spans="1:11" x14ac:dyDescent="0.2">
      <c r="A32" s="77" t="s">
        <v>25</v>
      </c>
      <c r="B32" s="87">
        <v>47186.69</v>
      </c>
      <c r="C32" s="87">
        <v>47725.527000000002</v>
      </c>
      <c r="D32" s="87">
        <v>44114.298999999999</v>
      </c>
      <c r="E32" s="87">
        <v>44301.436999999998</v>
      </c>
      <c r="F32" s="87">
        <v>43814.326000000001</v>
      </c>
      <c r="G32" s="87">
        <v>44276.279000000002</v>
      </c>
      <c r="H32" s="87">
        <v>44360.303</v>
      </c>
      <c r="I32" s="87">
        <v>41557.786</v>
      </c>
      <c r="J32" s="87">
        <v>41937.938999999998</v>
      </c>
      <c r="K32" s="87">
        <f>Table13!F32</f>
        <v>43569.696000000004</v>
      </c>
    </row>
    <row r="33" spans="1:11" x14ac:dyDescent="0.2">
      <c r="A33" s="78" t="s">
        <v>26</v>
      </c>
      <c r="B33" s="86">
        <v>29274.47</v>
      </c>
      <c r="C33" s="86">
        <v>29542.819</v>
      </c>
      <c r="D33" s="86">
        <v>30313.977000000003</v>
      </c>
      <c r="E33" s="86">
        <v>29046.89</v>
      </c>
      <c r="F33" s="86">
        <v>29400.592999999997</v>
      </c>
      <c r="G33" s="86">
        <v>28607.563999999998</v>
      </c>
      <c r="H33" s="86">
        <v>27512.716</v>
      </c>
      <c r="I33" s="86">
        <v>26725.832000000002</v>
      </c>
      <c r="J33" s="86">
        <v>27401.227999999999</v>
      </c>
      <c r="K33" s="86">
        <f>Table13!F33</f>
        <v>29146.079999999994</v>
      </c>
    </row>
    <row r="34" spans="1:11" x14ac:dyDescent="0.2">
      <c r="A34" s="77" t="s">
        <v>27</v>
      </c>
      <c r="B34" s="87">
        <v>29149.63</v>
      </c>
      <c r="C34" s="87">
        <v>32027.571</v>
      </c>
      <c r="D34" s="87">
        <v>32251.853999999999</v>
      </c>
      <c r="E34" s="87">
        <v>29757.881999999998</v>
      </c>
      <c r="F34" s="87">
        <v>29294.036</v>
      </c>
      <c r="G34" s="87">
        <v>29431.421999999999</v>
      </c>
      <c r="H34" s="87">
        <v>25856.974999999999</v>
      </c>
      <c r="I34" s="87">
        <v>24253.744000000002</v>
      </c>
      <c r="J34" s="87">
        <v>24485.898000000001</v>
      </c>
      <c r="K34" s="87">
        <f>Table13!F34</f>
        <v>24964.715000000004</v>
      </c>
    </row>
    <row r="35" spans="1:11" x14ac:dyDescent="0.2">
      <c r="A35" s="78" t="s">
        <v>28</v>
      </c>
      <c r="B35" s="86">
        <v>44861.23</v>
      </c>
      <c r="C35" s="86">
        <v>45931.06</v>
      </c>
      <c r="D35" s="86">
        <v>44729.536</v>
      </c>
      <c r="E35" s="86">
        <v>43533</v>
      </c>
      <c r="F35" s="86">
        <v>43925.248</v>
      </c>
      <c r="G35" s="86">
        <v>43446.45</v>
      </c>
      <c r="H35" s="86">
        <v>40777.152000000002</v>
      </c>
      <c r="I35" s="86">
        <v>40026.29</v>
      </c>
      <c r="J35" s="86">
        <v>39937.411</v>
      </c>
      <c r="K35" s="86">
        <f>Table13!F35</f>
        <v>40097.239000000001</v>
      </c>
    </row>
    <row r="36" spans="1:11" x14ac:dyDescent="0.2">
      <c r="A36" s="77" t="s">
        <v>29</v>
      </c>
      <c r="B36" s="87">
        <v>26453</v>
      </c>
      <c r="C36" s="87">
        <v>22365.395</v>
      </c>
      <c r="D36" s="87">
        <v>22777.303</v>
      </c>
      <c r="E36" s="87">
        <v>23162.182999999997</v>
      </c>
      <c r="F36" s="87">
        <v>23418.717000000001</v>
      </c>
      <c r="G36" s="87">
        <v>23590.773999999998</v>
      </c>
      <c r="H36" s="87">
        <v>23132.527000000002</v>
      </c>
      <c r="I36" s="87">
        <v>21796.809000000001</v>
      </c>
      <c r="J36" s="87">
        <v>22079.798999999999</v>
      </c>
      <c r="K36" s="87">
        <f>Table13!F36</f>
        <v>22956.415999999997</v>
      </c>
    </row>
    <row r="37" spans="1:11" x14ac:dyDescent="0.2">
      <c r="A37" s="78" t="s">
        <v>30</v>
      </c>
      <c r="B37" s="86">
        <f>SUM(B29:B36)</f>
        <v>246993.87000000002</v>
      </c>
      <c r="C37" s="86">
        <f t="shared" ref="C37:J37" si="4">SUM(C29:C36)</f>
        <v>247676.36</v>
      </c>
      <c r="D37" s="86">
        <f t="shared" si="4"/>
        <v>245588.77499999997</v>
      </c>
      <c r="E37" s="86">
        <f t="shared" si="4"/>
        <v>238970.89799999996</v>
      </c>
      <c r="F37" s="86">
        <f t="shared" si="4"/>
        <v>240360.88399999999</v>
      </c>
      <c r="G37" s="86">
        <f t="shared" si="4"/>
        <v>239630.78399999996</v>
      </c>
      <c r="H37" s="86">
        <f t="shared" si="4"/>
        <v>229576.39700000003</v>
      </c>
      <c r="I37" s="86">
        <f t="shared" si="4"/>
        <v>219472.41100000002</v>
      </c>
      <c r="J37" s="86">
        <f t="shared" si="4"/>
        <v>221062.15199999997</v>
      </c>
      <c r="K37" s="86">
        <f t="shared" ref="K37" si="5">SUM(K29:K36)</f>
        <v>227679.53199999998</v>
      </c>
    </row>
    <row r="38" spans="1:11" x14ac:dyDescent="0.2">
      <c r="A38" s="83" t="s">
        <v>31</v>
      </c>
      <c r="B38" s="88">
        <f>B18+B27+B37</f>
        <v>937331.02999999991</v>
      </c>
      <c r="C38" s="186">
        <f t="shared" ref="C38:J38" si="6">C18+C27+C37</f>
        <v>938725.52800000005</v>
      </c>
      <c r="D38" s="186">
        <f t="shared" si="6"/>
        <v>928121.69500000007</v>
      </c>
      <c r="E38" s="186">
        <f t="shared" si="6"/>
        <v>879845.8949999999</v>
      </c>
      <c r="F38" s="186">
        <f t="shared" si="6"/>
        <v>875061.53399999999</v>
      </c>
      <c r="G38" s="186">
        <f t="shared" si="6"/>
        <v>870253.80299999996</v>
      </c>
      <c r="H38" s="186">
        <f t="shared" si="6"/>
        <v>834148.67599999998</v>
      </c>
      <c r="I38" s="186">
        <f t="shared" si="6"/>
        <v>803624.08799999999</v>
      </c>
      <c r="J38" s="186">
        <f t="shared" si="6"/>
        <v>814763.679</v>
      </c>
      <c r="K38" s="186">
        <f t="shared" ref="K38" si="7">K18+K27+K37</f>
        <v>839569.41599999997</v>
      </c>
    </row>
    <row r="39" spans="1:11" x14ac:dyDescent="0.2">
      <c r="A39" s="18"/>
    </row>
    <row r="40" spans="1:11" x14ac:dyDescent="0.2">
      <c r="A40" s="18" t="s">
        <v>32</v>
      </c>
    </row>
  </sheetData>
  <phoneticPr fontId="5" type="noConversion"/>
  <pageMargins left="0.7" right="0.7" top="0.75" bottom="0.75" header="0.3" footer="0.3"/>
  <pageSetup paperSize="9" scale="71" orientation="landscape"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R46"/>
  <sheetViews>
    <sheetView showGridLines="0" zoomScale="85" zoomScaleNormal="85" workbookViewId="0"/>
  </sheetViews>
  <sheetFormatPr defaultRowHeight="12.75" x14ac:dyDescent="0.2"/>
  <cols>
    <col min="1" max="8" width="17.140625" customWidth="1"/>
  </cols>
  <sheetData>
    <row r="1" spans="1:252" x14ac:dyDescent="0.2">
      <c r="A1" s="198" t="s">
        <v>197</v>
      </c>
      <c r="B1" s="24"/>
      <c r="C1" s="24"/>
      <c r="D1" s="24"/>
      <c r="E1" s="24"/>
      <c r="F1" s="24"/>
      <c r="G1" s="24"/>
      <c r="H1" s="24"/>
    </row>
    <row r="2" spans="1:252" x14ac:dyDescent="0.2">
      <c r="A2" s="73" t="s">
        <v>172</v>
      </c>
      <c r="B2" s="24"/>
      <c r="C2" s="24"/>
      <c r="D2" s="24"/>
      <c r="E2" s="24"/>
      <c r="F2" s="24"/>
      <c r="G2" s="24"/>
      <c r="H2" s="24"/>
    </row>
    <row r="3" spans="1:252" s="12" customFormat="1" x14ac:dyDescent="0.2">
      <c r="A3" s="49"/>
      <c r="B3" s="49"/>
      <c r="C3" s="49"/>
      <c r="D3" s="49"/>
      <c r="E3" s="49"/>
      <c r="F3" s="49"/>
      <c r="G3" s="49"/>
      <c r="H3" s="85" t="s">
        <v>100</v>
      </c>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row>
    <row r="4" spans="1:252" x14ac:dyDescent="0.2">
      <c r="A4" s="24"/>
      <c r="B4" s="24"/>
      <c r="C4" s="24"/>
      <c r="D4" s="24"/>
      <c r="E4" s="24"/>
      <c r="F4" s="24"/>
      <c r="G4" s="24"/>
      <c r="H4" s="24"/>
    </row>
    <row r="5" spans="1:252" ht="75" customHeight="1" x14ac:dyDescent="0.2">
      <c r="A5" s="81" t="s">
        <v>153</v>
      </c>
      <c r="B5" s="82" t="s">
        <v>200</v>
      </c>
      <c r="C5" s="82" t="s">
        <v>201</v>
      </c>
      <c r="D5" s="82" t="s">
        <v>202</v>
      </c>
      <c r="E5" s="82" t="s">
        <v>245</v>
      </c>
      <c r="F5" s="82" t="s">
        <v>203</v>
      </c>
      <c r="G5" s="82" t="s">
        <v>204</v>
      </c>
      <c r="H5" s="82" t="s">
        <v>205</v>
      </c>
    </row>
    <row r="6" spans="1:252" x14ac:dyDescent="0.2">
      <c r="A6" s="77" t="s">
        <v>0</v>
      </c>
      <c r="B6" s="80"/>
      <c r="C6" s="80"/>
      <c r="D6" s="80"/>
      <c r="E6" s="80"/>
      <c r="F6" s="80"/>
      <c r="G6" s="80"/>
      <c r="H6" s="80"/>
    </row>
    <row r="7" spans="1:252" x14ac:dyDescent="0.2">
      <c r="A7" s="78" t="s">
        <v>109</v>
      </c>
      <c r="B7" s="86">
        <v>51.900000000000006</v>
      </c>
      <c r="C7" s="86">
        <v>6078.722639999999</v>
      </c>
      <c r="D7" s="86">
        <v>9504.6</v>
      </c>
      <c r="E7" s="86">
        <f>C7+D7</f>
        <v>15583.322639999999</v>
      </c>
      <c r="F7" s="86">
        <f>B7+C7+D7</f>
        <v>15635.22264</v>
      </c>
      <c r="G7" s="86">
        <v>10431.014369999999</v>
      </c>
      <c r="H7" s="86">
        <f>Table13!F7</f>
        <v>30902.7</v>
      </c>
    </row>
    <row r="8" spans="1:252" x14ac:dyDescent="0.2">
      <c r="A8" s="77" t="s">
        <v>1</v>
      </c>
      <c r="B8" s="87">
        <v>13.584999999999999</v>
      </c>
      <c r="C8" s="87">
        <v>6282.4961115812603</v>
      </c>
      <c r="D8" s="87">
        <v>8732</v>
      </c>
      <c r="E8" s="87">
        <f t="shared" ref="E8:E17" si="0">C8+D8</f>
        <v>15014.49611158126</v>
      </c>
      <c r="F8" s="87">
        <f t="shared" ref="F8:F17" si="1">B8+C8+D8</f>
        <v>15028.081111581261</v>
      </c>
      <c r="G8" s="87">
        <v>23324.822400000001</v>
      </c>
      <c r="H8" s="87">
        <f>Table13!F8</f>
        <v>40180.964999999997</v>
      </c>
    </row>
    <row r="9" spans="1:252" x14ac:dyDescent="0.2">
      <c r="A9" s="78" t="s">
        <v>2</v>
      </c>
      <c r="B9" s="86">
        <v>5.9399999999999995</v>
      </c>
      <c r="C9" s="86">
        <v>5180.5588800308469</v>
      </c>
      <c r="D9" s="86">
        <v>8080.72</v>
      </c>
      <c r="E9" s="86">
        <f t="shared" si="0"/>
        <v>13261.278880030848</v>
      </c>
      <c r="F9" s="86">
        <f t="shared" si="1"/>
        <v>13267.218880030847</v>
      </c>
      <c r="G9" s="86">
        <v>13829.724263823307</v>
      </c>
      <c r="H9" s="86">
        <f>Table13!F9</f>
        <v>29417.832999999999</v>
      </c>
    </row>
    <row r="10" spans="1:252" x14ac:dyDescent="0.2">
      <c r="A10" s="77" t="s">
        <v>3</v>
      </c>
      <c r="B10" s="87">
        <v>107.13999999999996</v>
      </c>
      <c r="C10" s="87">
        <v>35060.837449397077</v>
      </c>
      <c r="D10" s="87">
        <v>18978.364371695814</v>
      </c>
      <c r="E10" s="87">
        <f t="shared" si="0"/>
        <v>54039.201821092895</v>
      </c>
      <c r="F10" s="87">
        <f t="shared" si="1"/>
        <v>54146.341821092894</v>
      </c>
      <c r="G10" s="87">
        <v>42503.878094164487</v>
      </c>
      <c r="H10" s="87">
        <f>Table13!F10</f>
        <v>123368.34</v>
      </c>
    </row>
    <row r="11" spans="1:252" x14ac:dyDescent="0.2">
      <c r="A11" s="78" t="s">
        <v>10</v>
      </c>
      <c r="B11" s="86">
        <v>0</v>
      </c>
      <c r="C11" s="86">
        <v>3212.5096610000001</v>
      </c>
      <c r="D11" s="86">
        <v>3845.2799999999997</v>
      </c>
      <c r="E11" s="86">
        <f t="shared" si="0"/>
        <v>7057.7896609999998</v>
      </c>
      <c r="F11" s="86">
        <f t="shared" si="1"/>
        <v>7057.7896609999998</v>
      </c>
      <c r="G11" s="86">
        <v>10010.442824000002</v>
      </c>
      <c r="H11" s="86">
        <f>Table13!F11</f>
        <v>17810.244999999999</v>
      </c>
    </row>
    <row r="12" spans="1:252" x14ac:dyDescent="0.2">
      <c r="A12" s="77" t="s">
        <v>4</v>
      </c>
      <c r="B12" s="87">
        <v>32.43</v>
      </c>
      <c r="C12" s="87">
        <v>4741.0814491444198</v>
      </c>
      <c r="D12" s="87">
        <v>7092.5300000000007</v>
      </c>
      <c r="E12" s="87">
        <f t="shared" si="0"/>
        <v>11833.61144914442</v>
      </c>
      <c r="F12" s="87">
        <f t="shared" si="1"/>
        <v>11866.041449144421</v>
      </c>
      <c r="G12" s="87">
        <v>16344.776036000001</v>
      </c>
      <c r="H12" s="87">
        <f>Table13!F12</f>
        <v>28993.550000000003</v>
      </c>
    </row>
    <row r="13" spans="1:252" x14ac:dyDescent="0.2">
      <c r="A13" s="78" t="s">
        <v>5</v>
      </c>
      <c r="B13" s="86">
        <v>0</v>
      </c>
      <c r="C13" s="86">
        <v>5599.4488682000001</v>
      </c>
      <c r="D13" s="86">
        <v>4656.24</v>
      </c>
      <c r="E13" s="86">
        <f t="shared" si="0"/>
        <v>10255.688868199999</v>
      </c>
      <c r="F13" s="86">
        <f t="shared" si="1"/>
        <v>10255.688868199999</v>
      </c>
      <c r="G13" s="86">
        <v>17527.562514000001</v>
      </c>
      <c r="H13" s="86">
        <f>Table13!F13</f>
        <v>30161.854999999996</v>
      </c>
    </row>
    <row r="14" spans="1:252" x14ac:dyDescent="0.2">
      <c r="A14" s="77" t="s">
        <v>6</v>
      </c>
      <c r="B14" s="87">
        <v>2.4459999999999997</v>
      </c>
      <c r="C14" s="87">
        <v>3530.279060714086</v>
      </c>
      <c r="D14" s="87">
        <v>4233.6399999999994</v>
      </c>
      <c r="E14" s="87">
        <f t="shared" si="0"/>
        <v>7763.9190607140854</v>
      </c>
      <c r="F14" s="87">
        <f t="shared" si="1"/>
        <v>7766.3650607140853</v>
      </c>
      <c r="G14" s="87">
        <v>8296.5316852592805</v>
      </c>
      <c r="H14" s="87">
        <f>Table13!F14</f>
        <v>17082.588</v>
      </c>
    </row>
    <row r="15" spans="1:252" x14ac:dyDescent="0.2">
      <c r="A15" s="78" t="s">
        <v>7</v>
      </c>
      <c r="B15" s="86">
        <v>31.417000000000002</v>
      </c>
      <c r="C15" s="86">
        <v>8790.6003624999994</v>
      </c>
      <c r="D15" s="86">
        <v>12798.04</v>
      </c>
      <c r="E15" s="86">
        <f t="shared" si="0"/>
        <v>21588.640362500002</v>
      </c>
      <c r="F15" s="86">
        <f t="shared" si="1"/>
        <v>21620.0573625</v>
      </c>
      <c r="G15" s="86">
        <v>27657.014219000004</v>
      </c>
      <c r="H15" s="86">
        <f>Table13!F15</f>
        <v>52824.691000000006</v>
      </c>
    </row>
    <row r="16" spans="1:252" x14ac:dyDescent="0.2">
      <c r="A16" s="77" t="s">
        <v>8</v>
      </c>
      <c r="B16" s="87">
        <v>24.139999999999997</v>
      </c>
      <c r="C16" s="87">
        <v>7327.9179460845635</v>
      </c>
      <c r="D16" s="87">
        <v>10409.444031519353</v>
      </c>
      <c r="E16" s="87">
        <f t="shared" si="0"/>
        <v>17737.361977603916</v>
      </c>
      <c r="F16" s="87">
        <f t="shared" si="1"/>
        <v>17761.501977603919</v>
      </c>
      <c r="G16" s="87">
        <v>20619.199190126463</v>
      </c>
      <c r="H16" s="87">
        <f>Table13!F16</f>
        <v>40755.89</v>
      </c>
    </row>
    <row r="17" spans="1:8" x14ac:dyDescent="0.2">
      <c r="A17" s="78" t="s">
        <v>9</v>
      </c>
      <c r="B17" s="86">
        <v>123.25999999999999</v>
      </c>
      <c r="C17" s="86">
        <v>7496.4376785186751</v>
      </c>
      <c r="D17" s="86">
        <v>10393.596402266288</v>
      </c>
      <c r="E17" s="86">
        <f t="shared" si="0"/>
        <v>17890.034080784964</v>
      </c>
      <c r="F17" s="86">
        <f t="shared" si="1"/>
        <v>18013.294080784963</v>
      </c>
      <c r="G17" s="86">
        <v>21175.207510761276</v>
      </c>
      <c r="H17" s="86">
        <f>Table13!F17</f>
        <v>42024.640999999996</v>
      </c>
    </row>
    <row r="18" spans="1:8" x14ac:dyDescent="0.2">
      <c r="A18" s="77" t="s">
        <v>11</v>
      </c>
      <c r="B18" s="80">
        <f>SUM(B7:B17)</f>
        <v>392.25799999999992</v>
      </c>
      <c r="C18" s="80">
        <f t="shared" ref="C18:H18" si="2">SUM(C7:C17)</f>
        <v>93300.890107170926</v>
      </c>
      <c r="D18" s="80">
        <f t="shared" si="2"/>
        <v>98724.454805481451</v>
      </c>
      <c r="E18" s="80">
        <f t="shared" si="2"/>
        <v>192025.34491265242</v>
      </c>
      <c r="F18" s="80">
        <f t="shared" si="2"/>
        <v>192417.60291265236</v>
      </c>
      <c r="G18" s="80">
        <f t="shared" si="2"/>
        <v>211720.17310713482</v>
      </c>
      <c r="H18" s="80">
        <f t="shared" si="2"/>
        <v>453523.29799999995</v>
      </c>
    </row>
    <row r="19" spans="1:8" x14ac:dyDescent="0.2">
      <c r="A19" s="78" t="s">
        <v>12</v>
      </c>
      <c r="B19" s="86"/>
      <c r="C19" s="86"/>
      <c r="D19" s="86"/>
      <c r="E19" s="86"/>
      <c r="F19" s="86"/>
      <c r="G19" s="86"/>
      <c r="H19" s="86"/>
    </row>
    <row r="20" spans="1:8" x14ac:dyDescent="0.2">
      <c r="A20" s="77" t="s">
        <v>13</v>
      </c>
      <c r="B20" s="87">
        <v>0</v>
      </c>
      <c r="C20" s="87">
        <v>2424.8321299999998</v>
      </c>
      <c r="D20" s="87">
        <v>2439.1000000000004</v>
      </c>
      <c r="E20" s="87">
        <f t="shared" ref="E20" si="3">C20+D20</f>
        <v>4863.9321300000001</v>
      </c>
      <c r="F20" s="87">
        <f t="shared" ref="F20" si="4">B20+C20+D20</f>
        <v>4863.9321300000001</v>
      </c>
      <c r="G20" s="87">
        <v>7677.0122120000015</v>
      </c>
      <c r="H20" s="87">
        <f>Table13!F20</f>
        <v>13899.800000000001</v>
      </c>
    </row>
    <row r="21" spans="1:8" x14ac:dyDescent="0.2">
      <c r="A21" s="78" t="s">
        <v>14</v>
      </c>
      <c r="B21" s="86">
        <v>0</v>
      </c>
      <c r="C21" s="86">
        <v>6641.637444829772</v>
      </c>
      <c r="D21" s="86">
        <v>5526.6500000000005</v>
      </c>
      <c r="E21" s="86">
        <f t="shared" ref="E21:E26" si="5">C21+D21</f>
        <v>12168.287444829773</v>
      </c>
      <c r="F21" s="86">
        <f t="shared" ref="F21:F26" si="6">B21+C21+D21</f>
        <v>12168.287444829773</v>
      </c>
      <c r="G21" s="86">
        <v>14598.312948884733</v>
      </c>
      <c r="H21" s="86">
        <f>Table13!F21</f>
        <v>30840.434000000001</v>
      </c>
    </row>
    <row r="22" spans="1:8" x14ac:dyDescent="0.2">
      <c r="A22" s="77" t="s">
        <v>15</v>
      </c>
      <c r="B22" s="87">
        <v>105.81699999999999</v>
      </c>
      <c r="C22" s="87">
        <v>13450.076587674575</v>
      </c>
      <c r="D22" s="87">
        <v>2978.1499999999996</v>
      </c>
      <c r="E22" s="87">
        <f t="shared" si="5"/>
        <v>16428.226587674573</v>
      </c>
      <c r="F22" s="87">
        <f t="shared" si="6"/>
        <v>16534.043587674576</v>
      </c>
      <c r="G22" s="87">
        <v>13359.636112149557</v>
      </c>
      <c r="H22" s="87">
        <f>Table13!F22</f>
        <v>50400.656000000003</v>
      </c>
    </row>
    <row r="23" spans="1:8" x14ac:dyDescent="0.2">
      <c r="A23" s="78" t="s">
        <v>16</v>
      </c>
      <c r="B23" s="86">
        <v>101.233</v>
      </c>
      <c r="C23" s="86">
        <v>4085.4170965381945</v>
      </c>
      <c r="D23" s="86">
        <v>2195.0499999999997</v>
      </c>
      <c r="E23" s="86">
        <f t="shared" si="5"/>
        <v>6280.4670965381938</v>
      </c>
      <c r="F23" s="86">
        <f t="shared" si="6"/>
        <v>6381.700096538194</v>
      </c>
      <c r="G23" s="86">
        <v>6093.6245828966357</v>
      </c>
      <c r="H23" s="86">
        <f>Table13!F23</f>
        <v>16329.72</v>
      </c>
    </row>
    <row r="24" spans="1:8" x14ac:dyDescent="0.2">
      <c r="A24" s="77" t="s">
        <v>17</v>
      </c>
      <c r="B24" s="87">
        <v>0</v>
      </c>
      <c r="C24" s="87">
        <v>4551.7603070000005</v>
      </c>
      <c r="D24" s="87">
        <v>6458.4400000000005</v>
      </c>
      <c r="E24" s="87">
        <f t="shared" si="5"/>
        <v>11010.200307000001</v>
      </c>
      <c r="F24" s="87">
        <f t="shared" si="6"/>
        <v>11010.200307000001</v>
      </c>
      <c r="G24" s="87">
        <v>3443.5214089999999</v>
      </c>
      <c r="H24" s="87">
        <f>Table13!F24</f>
        <v>21043.517</v>
      </c>
    </row>
    <row r="25" spans="1:8" x14ac:dyDescent="0.2">
      <c r="A25" s="78" t="s">
        <v>18</v>
      </c>
      <c r="B25" s="86">
        <v>0</v>
      </c>
      <c r="C25" s="86">
        <v>2325.1047588000001</v>
      </c>
      <c r="D25" s="86">
        <v>1650.57</v>
      </c>
      <c r="E25" s="86">
        <f t="shared" si="5"/>
        <v>3975.6747587999998</v>
      </c>
      <c r="F25" s="86">
        <f t="shared" si="6"/>
        <v>3975.6747587999998</v>
      </c>
      <c r="G25" s="86">
        <v>2278.9366319999999</v>
      </c>
      <c r="H25" s="86">
        <f>Table13!F25</f>
        <v>9122.4889999999996</v>
      </c>
    </row>
    <row r="26" spans="1:8" x14ac:dyDescent="0.2">
      <c r="A26" s="77" t="s">
        <v>19</v>
      </c>
      <c r="B26" s="87">
        <v>0</v>
      </c>
      <c r="C26" s="87">
        <v>3964.6653089999995</v>
      </c>
      <c r="D26" s="87">
        <v>1061.9000000000001</v>
      </c>
      <c r="E26" s="87">
        <f t="shared" si="5"/>
        <v>5026.5653089999996</v>
      </c>
      <c r="F26" s="87">
        <f t="shared" si="6"/>
        <v>5026.5653089999996</v>
      </c>
      <c r="G26" s="87">
        <v>9362.4262480000016</v>
      </c>
      <c r="H26" s="87">
        <f>Table13!F26</f>
        <v>16729.969999999998</v>
      </c>
    </row>
    <row r="27" spans="1:8" x14ac:dyDescent="0.2">
      <c r="A27" s="78" t="s">
        <v>20</v>
      </c>
      <c r="B27" s="86">
        <f>SUM(B20:B26)</f>
        <v>207.05</v>
      </c>
      <c r="C27" s="86">
        <f t="shared" ref="C27:H27" si="7">SUM(C20:C26)</f>
        <v>37443.49363384254</v>
      </c>
      <c r="D27" s="86">
        <f t="shared" si="7"/>
        <v>22309.86</v>
      </c>
      <c r="E27" s="86">
        <f t="shared" si="7"/>
        <v>59753.35363384254</v>
      </c>
      <c r="F27" s="86">
        <f t="shared" si="7"/>
        <v>59960.403633842543</v>
      </c>
      <c r="G27" s="86">
        <f t="shared" si="7"/>
        <v>56813.470144930929</v>
      </c>
      <c r="H27" s="86">
        <f t="shared" si="7"/>
        <v>158366.58600000001</v>
      </c>
    </row>
    <row r="28" spans="1:8" x14ac:dyDescent="0.2">
      <c r="A28" s="77" t="s">
        <v>21</v>
      </c>
      <c r="B28" s="87"/>
      <c r="C28" s="87"/>
      <c r="D28" s="87"/>
      <c r="E28" s="87"/>
      <c r="F28" s="87"/>
      <c r="G28" s="87"/>
      <c r="H28" s="87"/>
    </row>
    <row r="29" spans="1:8" x14ac:dyDescent="0.2">
      <c r="A29" s="78" t="s">
        <v>22</v>
      </c>
      <c r="B29" s="86">
        <v>84.356999999999999</v>
      </c>
      <c r="C29" s="86">
        <v>5279.8494113221423</v>
      </c>
      <c r="D29" s="86">
        <v>5362.6200000000008</v>
      </c>
      <c r="E29" s="86">
        <f t="shared" ref="E29" si="8">C29+D29</f>
        <v>10642.469411322143</v>
      </c>
      <c r="F29" s="86">
        <f t="shared" ref="F29" si="9">B29+C29+D29</f>
        <v>10726.826411322143</v>
      </c>
      <c r="G29" s="86">
        <v>6208.8355900000006</v>
      </c>
      <c r="H29" s="86">
        <f>Table13!F29</f>
        <v>25282.493000000002</v>
      </c>
    </row>
    <row r="30" spans="1:8" x14ac:dyDescent="0.2">
      <c r="A30" s="77" t="s">
        <v>23</v>
      </c>
      <c r="B30" s="87">
        <v>0</v>
      </c>
      <c r="C30" s="87">
        <v>5352.18154115371</v>
      </c>
      <c r="D30" s="87">
        <v>8492.4680000000008</v>
      </c>
      <c r="E30" s="87">
        <f t="shared" ref="E30:E36" si="10">C30+D30</f>
        <v>13844.649541153711</v>
      </c>
      <c r="F30" s="87">
        <f t="shared" ref="F30:F36" si="11">B30+C30+D30</f>
        <v>13844.649541153711</v>
      </c>
      <c r="G30" s="87">
        <v>1751.1343413476425</v>
      </c>
      <c r="H30" s="87">
        <f>Table13!F30</f>
        <v>23447.517</v>
      </c>
    </row>
    <row r="31" spans="1:8" x14ac:dyDescent="0.2">
      <c r="A31" s="78" t="s">
        <v>24</v>
      </c>
      <c r="B31" s="86">
        <v>0</v>
      </c>
      <c r="C31" s="86">
        <v>4140.6617363995174</v>
      </c>
      <c r="D31" s="86">
        <v>4801.88</v>
      </c>
      <c r="E31" s="86">
        <f t="shared" si="10"/>
        <v>8942.5417363995184</v>
      </c>
      <c r="F31" s="86">
        <f t="shared" si="11"/>
        <v>8942.5417363995184</v>
      </c>
      <c r="G31" s="86">
        <v>7611.1354349134335</v>
      </c>
      <c r="H31" s="86">
        <f>Table13!F31</f>
        <v>18215.376000000004</v>
      </c>
    </row>
    <row r="32" spans="1:8" x14ac:dyDescent="0.2">
      <c r="A32" s="77" t="s">
        <v>25</v>
      </c>
      <c r="B32" s="87">
        <v>0</v>
      </c>
      <c r="C32" s="87">
        <v>10237.576119538844</v>
      </c>
      <c r="D32" s="87">
        <v>9343.36</v>
      </c>
      <c r="E32" s="87">
        <f t="shared" si="10"/>
        <v>19580.936119538845</v>
      </c>
      <c r="F32" s="87">
        <f t="shared" si="11"/>
        <v>19580.936119538845</v>
      </c>
      <c r="G32" s="87">
        <v>9453.6754904395275</v>
      </c>
      <c r="H32" s="87">
        <f>Table13!F32</f>
        <v>43569.696000000004</v>
      </c>
    </row>
    <row r="33" spans="1:8" x14ac:dyDescent="0.2">
      <c r="A33" s="78" t="s">
        <v>26</v>
      </c>
      <c r="B33" s="86">
        <v>0</v>
      </c>
      <c r="C33" s="86">
        <v>6075.4783739920076</v>
      </c>
      <c r="D33" s="86">
        <v>6194.3589999999986</v>
      </c>
      <c r="E33" s="86">
        <f t="shared" si="10"/>
        <v>12269.837373992006</v>
      </c>
      <c r="F33" s="86">
        <f t="shared" si="11"/>
        <v>12269.837373992006</v>
      </c>
      <c r="G33" s="86">
        <v>16149.99003190162</v>
      </c>
      <c r="H33" s="86">
        <f>Table13!F33</f>
        <v>29146.079999999994</v>
      </c>
    </row>
    <row r="34" spans="1:8" x14ac:dyDescent="0.2">
      <c r="A34" s="77" t="s">
        <v>27</v>
      </c>
      <c r="B34" s="87">
        <v>78.52</v>
      </c>
      <c r="C34" s="87">
        <v>6842.9463791777343</v>
      </c>
      <c r="D34" s="87">
        <v>2656.56</v>
      </c>
      <c r="E34" s="87">
        <f t="shared" si="10"/>
        <v>9499.5063791777338</v>
      </c>
      <c r="F34" s="87">
        <f t="shared" si="11"/>
        <v>9578.0263791777343</v>
      </c>
      <c r="G34" s="87">
        <v>15013.406355404763</v>
      </c>
      <c r="H34" s="87">
        <f>Table13!F34</f>
        <v>24964.715000000004</v>
      </c>
    </row>
    <row r="35" spans="1:8" x14ac:dyDescent="0.2">
      <c r="A35" s="78" t="s">
        <v>28</v>
      </c>
      <c r="B35" s="86">
        <v>11.029</v>
      </c>
      <c r="C35" s="86">
        <v>8903.0014702919925</v>
      </c>
      <c r="D35" s="86">
        <v>6395.56</v>
      </c>
      <c r="E35" s="86">
        <f t="shared" si="10"/>
        <v>15298.561470291992</v>
      </c>
      <c r="F35" s="86">
        <f t="shared" si="11"/>
        <v>15309.590470291994</v>
      </c>
      <c r="G35" s="86">
        <v>22088.336270587111</v>
      </c>
      <c r="H35" s="86">
        <f>Table13!F35</f>
        <v>40097.239000000001</v>
      </c>
    </row>
    <row r="36" spans="1:8" x14ac:dyDescent="0.2">
      <c r="A36" s="77" t="s">
        <v>29</v>
      </c>
      <c r="B36" s="87">
        <v>5.12</v>
      </c>
      <c r="C36" s="87">
        <v>5784.7401630000004</v>
      </c>
      <c r="D36" s="87">
        <v>4446.42</v>
      </c>
      <c r="E36" s="87">
        <f t="shared" si="10"/>
        <v>10231.160163</v>
      </c>
      <c r="F36" s="87">
        <f t="shared" si="11"/>
        <v>10236.280162999999</v>
      </c>
      <c r="G36" s="87">
        <v>12025.857024999999</v>
      </c>
      <c r="H36" s="87">
        <f>Table13!F36</f>
        <v>22956.415999999997</v>
      </c>
    </row>
    <row r="37" spans="1:8" x14ac:dyDescent="0.2">
      <c r="A37" s="78" t="s">
        <v>30</v>
      </c>
      <c r="B37" s="86">
        <f>SUM(B29:B36)</f>
        <v>179.02600000000001</v>
      </c>
      <c r="C37" s="86">
        <f t="shared" ref="C37:H37" si="12">SUM(C29:C36)</f>
        <v>52616.435194875958</v>
      </c>
      <c r="D37" s="86">
        <f t="shared" si="12"/>
        <v>47693.226999999992</v>
      </c>
      <c r="E37" s="86">
        <f t="shared" si="12"/>
        <v>100309.66219487594</v>
      </c>
      <c r="F37" s="86">
        <f t="shared" si="12"/>
        <v>100488.68819487597</v>
      </c>
      <c r="G37" s="86">
        <f t="shared" si="12"/>
        <v>90302.370539594092</v>
      </c>
      <c r="H37" s="86">
        <f t="shared" si="12"/>
        <v>227679.53199999998</v>
      </c>
    </row>
    <row r="38" spans="1:8" x14ac:dyDescent="0.2">
      <c r="A38" s="83" t="s">
        <v>31</v>
      </c>
      <c r="B38" s="88">
        <f>B18+B27+B37</f>
        <v>778.33400000000006</v>
      </c>
      <c r="C38" s="88">
        <f t="shared" ref="C38:H38" si="13">C18+C27+C37</f>
        <v>183360.81893588943</v>
      </c>
      <c r="D38" s="88">
        <f t="shared" si="13"/>
        <v>168727.54180548145</v>
      </c>
      <c r="E38" s="88">
        <f t="shared" si="13"/>
        <v>352088.36074137094</v>
      </c>
      <c r="F38" s="88">
        <f t="shared" si="13"/>
        <v>352866.69474137085</v>
      </c>
      <c r="G38" s="88">
        <f t="shared" si="13"/>
        <v>358836.01379165985</v>
      </c>
      <c r="H38" s="88">
        <f t="shared" si="13"/>
        <v>839569.41599999997</v>
      </c>
    </row>
    <row r="39" spans="1:8" x14ac:dyDescent="0.2">
      <c r="A39" s="46"/>
      <c r="B39" s="24"/>
      <c r="C39" s="24"/>
      <c r="D39" s="24"/>
      <c r="E39" s="24"/>
      <c r="F39" s="24"/>
      <c r="G39" s="24"/>
      <c r="H39" s="24"/>
    </row>
    <row r="40" spans="1:8" x14ac:dyDescent="0.2">
      <c r="A40" s="24" t="s">
        <v>32</v>
      </c>
      <c r="B40" s="24"/>
      <c r="C40" s="24"/>
      <c r="D40" s="24"/>
      <c r="E40" s="24"/>
      <c r="F40" s="24"/>
      <c r="G40" s="24"/>
      <c r="H40" s="24"/>
    </row>
    <row r="41" spans="1:8" x14ac:dyDescent="0.2">
      <c r="A41" s="24"/>
      <c r="B41" s="24"/>
      <c r="C41" s="24"/>
      <c r="D41" s="24"/>
      <c r="E41" s="24"/>
      <c r="F41" s="24"/>
      <c r="G41" s="24"/>
      <c r="H41" s="24"/>
    </row>
    <row r="42" spans="1:8" ht="12.75" customHeight="1" x14ac:dyDescent="0.2">
      <c r="A42" s="174" t="s">
        <v>255</v>
      </c>
      <c r="B42" s="133"/>
      <c r="C42" s="133"/>
      <c r="D42" s="133"/>
      <c r="E42" s="133"/>
      <c r="F42" s="133"/>
      <c r="G42" s="133"/>
      <c r="H42" s="133"/>
    </row>
    <row r="43" spans="1:8" x14ac:dyDescent="0.2">
      <c r="A43" s="173" t="s">
        <v>218</v>
      </c>
      <c r="B43" s="133"/>
      <c r="C43" s="133"/>
      <c r="D43" s="133"/>
      <c r="E43" s="133"/>
      <c r="F43" s="133"/>
      <c r="G43" s="133"/>
      <c r="H43" s="133"/>
    </row>
    <row r="44" spans="1:8" x14ac:dyDescent="0.2">
      <c r="A44" s="12"/>
      <c r="B44" s="12"/>
      <c r="C44" s="12"/>
      <c r="D44" s="12"/>
      <c r="E44" s="12"/>
      <c r="F44" s="12"/>
      <c r="G44" s="12"/>
      <c r="H44" s="12"/>
    </row>
    <row r="45" spans="1:8" x14ac:dyDescent="0.2">
      <c r="A45" s="12"/>
      <c r="B45" s="12"/>
      <c r="C45" s="12"/>
      <c r="D45" s="12"/>
      <c r="E45" s="12"/>
      <c r="F45" s="12"/>
      <c r="G45" s="12"/>
      <c r="H45" s="12"/>
    </row>
    <row r="46" spans="1:8" x14ac:dyDescent="0.2">
      <c r="A46" s="12"/>
      <c r="B46" s="12"/>
      <c r="C46" s="12"/>
      <c r="D46" s="12"/>
      <c r="E46" s="12"/>
      <c r="F46" s="12"/>
      <c r="G46" s="12"/>
      <c r="H46" s="12"/>
    </row>
  </sheetData>
  <phoneticPr fontId="5" type="noConversion"/>
  <pageMargins left="0.7" right="0.7" top="0.75" bottom="0.75" header="0.3" footer="0.3"/>
  <pageSetup paperSize="9" scale="82" orientation="landscape"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G52"/>
  <sheetViews>
    <sheetView showGridLines="0" zoomScale="85" zoomScaleNormal="85" workbookViewId="0"/>
  </sheetViews>
  <sheetFormatPr defaultRowHeight="12.75" x14ac:dyDescent="0.2"/>
  <cols>
    <col min="1" max="7" width="17.140625" customWidth="1"/>
  </cols>
  <sheetData>
    <row r="1" spans="1:7" x14ac:dyDescent="0.2">
      <c r="A1" s="67" t="s">
        <v>199</v>
      </c>
      <c r="B1" s="24"/>
      <c r="C1" s="24"/>
      <c r="D1" s="24"/>
      <c r="E1" s="24"/>
      <c r="F1" s="24"/>
      <c r="G1" s="24"/>
    </row>
    <row r="2" spans="1:7" x14ac:dyDescent="0.2">
      <c r="A2" s="75" t="s">
        <v>172</v>
      </c>
      <c r="B2" s="24"/>
      <c r="C2" s="24"/>
      <c r="D2" s="24"/>
      <c r="E2" s="24"/>
      <c r="F2" s="24"/>
      <c r="G2" s="24"/>
    </row>
    <row r="3" spans="1:7" x14ac:dyDescent="0.2">
      <c r="A3" s="75"/>
      <c r="B3" s="24"/>
      <c r="C3" s="24"/>
      <c r="D3" s="24"/>
      <c r="E3" s="24"/>
      <c r="F3" s="24"/>
      <c r="G3" s="45" t="s">
        <v>175</v>
      </c>
    </row>
    <row r="4" spans="1:7" x14ac:dyDescent="0.2">
      <c r="A4" s="24"/>
      <c r="B4" s="45"/>
      <c r="C4" s="63"/>
      <c r="D4" s="64"/>
      <c r="E4" s="134" t="s">
        <v>33</v>
      </c>
      <c r="F4" s="134" t="s">
        <v>214</v>
      </c>
      <c r="G4" s="134" t="s">
        <v>98</v>
      </c>
    </row>
    <row r="5" spans="1:7" ht="75" customHeight="1" x14ac:dyDescent="0.2">
      <c r="A5" s="81" t="s">
        <v>153</v>
      </c>
      <c r="B5" s="82" t="s">
        <v>206</v>
      </c>
      <c r="C5" s="82" t="s">
        <v>207</v>
      </c>
      <c r="D5" s="82" t="s">
        <v>208</v>
      </c>
      <c r="E5" s="82" t="s">
        <v>211</v>
      </c>
      <c r="F5" s="82" t="s">
        <v>209</v>
      </c>
      <c r="G5" s="82" t="s">
        <v>210</v>
      </c>
    </row>
    <row r="6" spans="1:7" x14ac:dyDescent="0.2">
      <c r="A6" s="77" t="s">
        <v>0</v>
      </c>
      <c r="B6" s="77"/>
      <c r="C6" s="77"/>
      <c r="D6" s="77"/>
      <c r="E6" s="77"/>
      <c r="F6" s="77"/>
      <c r="G6" s="77"/>
    </row>
    <row r="7" spans="1:7" x14ac:dyDescent="0.2">
      <c r="A7" s="78" t="s">
        <v>109</v>
      </c>
      <c r="B7" s="89">
        <f>100*Table15!B7/Table15!$H7</f>
        <v>0.16794649011251447</v>
      </c>
      <c r="C7" s="89">
        <f>100*Table15!C7/Table15!$H7</f>
        <v>19.670522769855054</v>
      </c>
      <c r="D7" s="89">
        <f>100*Table15!D7/Table15!$H7</f>
        <v>30.756535836674466</v>
      </c>
      <c r="E7" s="89">
        <f>100*Table15!E7/Table15!$H7</f>
        <v>50.427058606529528</v>
      </c>
      <c r="F7" s="89">
        <f>100*Table15!F7/Table15!$H7</f>
        <v>50.595005096642041</v>
      </c>
      <c r="G7" s="89">
        <f>100*Table15!G7/Table15!$H7</f>
        <v>33.754378646526028</v>
      </c>
    </row>
    <row r="8" spans="1:7" x14ac:dyDescent="0.2">
      <c r="A8" s="77" t="s">
        <v>1</v>
      </c>
      <c r="B8" s="90">
        <f>100*Table15!B8/Table15!$H8</f>
        <v>3.3809541408475384E-2</v>
      </c>
      <c r="C8" s="90">
        <f>100*Table15!C8/Table15!$H8</f>
        <v>15.635503307551874</v>
      </c>
      <c r="D8" s="90">
        <f>100*Table15!D8/Table15!$H8</f>
        <v>21.731683148973651</v>
      </c>
      <c r="E8" s="90">
        <f>100*Table15!E8/Table15!$H8</f>
        <v>37.367186456525523</v>
      </c>
      <c r="F8" s="90">
        <f>100*Table15!F8/Table15!$H8</f>
        <v>37.400995997934004</v>
      </c>
      <c r="G8" s="90">
        <f>100*Table15!G8/Table15!$H8</f>
        <v>58.049433108438301</v>
      </c>
    </row>
    <row r="9" spans="1:7" x14ac:dyDescent="0.2">
      <c r="A9" s="78" t="s">
        <v>2</v>
      </c>
      <c r="B9" s="89">
        <f>100*Table15!B9/Table15!$H9</f>
        <v>2.019183398042949E-2</v>
      </c>
      <c r="C9" s="89">
        <f>100*Table15!C9/Table15!$H9</f>
        <v>17.610266806636801</v>
      </c>
      <c r="D9" s="89">
        <f>100*Table15!D9/Table15!$H9</f>
        <v>27.468780586251885</v>
      </c>
      <c r="E9" s="89">
        <f>100*Table15!E9/Table15!$H9</f>
        <v>45.07904739288869</v>
      </c>
      <c r="F9" s="89">
        <f>100*Table15!F9/Table15!$H9</f>
        <v>45.099239226869109</v>
      </c>
      <c r="G9" s="89">
        <f>100*Table15!G9/Table15!$H9</f>
        <v>47.011363018558534</v>
      </c>
    </row>
    <row r="10" spans="1:7" x14ac:dyDescent="0.2">
      <c r="A10" s="77" t="s">
        <v>3</v>
      </c>
      <c r="B10" s="90">
        <f>100*Table15!B10/Table15!$H10</f>
        <v>8.6845620197207776E-2</v>
      </c>
      <c r="C10" s="90">
        <f>100*Table15!C10/Table15!$H10</f>
        <v>28.419639471032095</v>
      </c>
      <c r="D10" s="90">
        <f>100*Table15!D10/Table15!$H10</f>
        <v>15.383496585668425</v>
      </c>
      <c r="E10" s="90">
        <f>100*Table15!E10/Table15!$H10</f>
        <v>43.803136056700531</v>
      </c>
      <c r="F10" s="90">
        <f>100*Table15!F10/Table15!$H10</f>
        <v>43.889981676897733</v>
      </c>
      <c r="G10" s="90">
        <f>100*Table15!G10/Table15!$H10</f>
        <v>34.452824844822011</v>
      </c>
    </row>
    <row r="11" spans="1:7" x14ac:dyDescent="0.2">
      <c r="A11" s="78" t="s">
        <v>10</v>
      </c>
      <c r="B11" s="89">
        <f>100*Table15!B11/Table15!$H11</f>
        <v>0</v>
      </c>
      <c r="C11" s="89">
        <f>100*Table15!C11/Table15!$H11</f>
        <v>18.037425431261617</v>
      </c>
      <c r="D11" s="89">
        <f>100*Table15!D11/Table15!$H11</f>
        <v>21.5902700945439</v>
      </c>
      <c r="E11" s="89">
        <f>100*Table15!E11/Table15!$H11</f>
        <v>39.627695525805514</v>
      </c>
      <c r="F11" s="89">
        <f>100*Table15!F11/Table15!$H11</f>
        <v>39.627695525805514</v>
      </c>
      <c r="G11" s="89">
        <f>100*Table15!G11/Table15!$H11</f>
        <v>56.206092751671875</v>
      </c>
    </row>
    <row r="12" spans="1:7" x14ac:dyDescent="0.2">
      <c r="A12" s="77" t="s">
        <v>4</v>
      </c>
      <c r="B12" s="90">
        <f>100*Table15!B12/Table15!$H12</f>
        <v>0.11185246373762439</v>
      </c>
      <c r="C12" s="90">
        <f>100*Table15!C12/Table15!$H12</f>
        <v>16.352193674608383</v>
      </c>
      <c r="D12" s="90">
        <f>100*Table15!D12/Table15!$H12</f>
        <v>24.462440784243395</v>
      </c>
      <c r="E12" s="90">
        <f>100*Table15!E12/Table15!$H12</f>
        <v>40.814634458851771</v>
      </c>
      <c r="F12" s="90">
        <f>100*Table15!F12/Table15!$H12</f>
        <v>40.926486922589397</v>
      </c>
      <c r="G12" s="90">
        <f>100*Table15!G12/Table15!$H12</f>
        <v>56.373834994334942</v>
      </c>
    </row>
    <row r="13" spans="1:7" x14ac:dyDescent="0.2">
      <c r="A13" s="78" t="s">
        <v>5</v>
      </c>
      <c r="B13" s="89">
        <f>100*Table15!B13/Table15!$H13</f>
        <v>0</v>
      </c>
      <c r="C13" s="89">
        <f>100*Table15!C13/Table15!$H13</f>
        <v>18.564670071519146</v>
      </c>
      <c r="D13" s="89">
        <f>100*Table15!D13/Table15!$H13</f>
        <v>15.437512049573876</v>
      </c>
      <c r="E13" s="89">
        <f>100*Table15!E13/Table15!$H13</f>
        <v>34.002182121093014</v>
      </c>
      <c r="F13" s="89">
        <f>100*Table15!F13/Table15!$H13</f>
        <v>34.002182121093014</v>
      </c>
      <c r="G13" s="89">
        <f>100*Table15!G13/Table15!$H13</f>
        <v>58.111686147950792</v>
      </c>
    </row>
    <row r="14" spans="1:7" x14ac:dyDescent="0.2">
      <c r="A14" s="77" t="s">
        <v>6</v>
      </c>
      <c r="B14" s="90">
        <f>100*Table15!B14/Table15!$H14</f>
        <v>1.4318673493735256E-2</v>
      </c>
      <c r="C14" s="90">
        <f>100*Table15!C14/Table15!$H14</f>
        <v>20.665949800545949</v>
      </c>
      <c r="D14" s="90">
        <f>100*Table15!D14/Table15!$H14</f>
        <v>24.783364206875444</v>
      </c>
      <c r="E14" s="90">
        <f>100*Table15!E14/Table15!$H14</f>
        <v>45.449314007421393</v>
      </c>
      <c r="F14" s="90">
        <f>100*Table15!F14/Table15!$H14</f>
        <v>45.463632680915126</v>
      </c>
      <c r="G14" s="90">
        <f>100*Table15!G14/Table15!$H14</f>
        <v>48.56718247410334</v>
      </c>
    </row>
    <row r="15" spans="1:7" x14ac:dyDescent="0.2">
      <c r="A15" s="78" t="s">
        <v>7</v>
      </c>
      <c r="B15" s="89">
        <f>100*Table15!B15/Table15!$H15</f>
        <v>5.9474081921274277E-2</v>
      </c>
      <c r="C15" s="89">
        <f>100*Table15!C15/Table15!$H15</f>
        <v>16.641082410685559</v>
      </c>
      <c r="D15" s="89">
        <f>100*Table15!D15/Table15!$H15</f>
        <v>24.227382607879331</v>
      </c>
      <c r="E15" s="89">
        <f>100*Table15!E15/Table15!$H15</f>
        <v>40.868465018564898</v>
      </c>
      <c r="F15" s="89">
        <f>100*Table15!F15/Table15!$H15</f>
        <v>40.927939100486171</v>
      </c>
      <c r="G15" s="89">
        <f>100*Table15!G15/Table15!$H15</f>
        <v>52.356225271625348</v>
      </c>
    </row>
    <row r="16" spans="1:7" x14ac:dyDescent="0.2">
      <c r="A16" s="77" t="s">
        <v>8</v>
      </c>
      <c r="B16" s="90">
        <f>100*Table15!B16/Table15!$H16</f>
        <v>5.9230702605193988E-2</v>
      </c>
      <c r="C16" s="90">
        <f>100*Table15!C16/Table15!$H16</f>
        <v>17.980021896429115</v>
      </c>
      <c r="D16" s="90">
        <f>100*Table15!D16/Table15!$H16</f>
        <v>25.540956243427278</v>
      </c>
      <c r="E16" s="90">
        <f>100*Table15!E16/Table15!$H16</f>
        <v>43.520978139856389</v>
      </c>
      <c r="F16" s="90">
        <f>100*Table15!F16/Table15!$H16</f>
        <v>43.580208842461595</v>
      </c>
      <c r="G16" s="90">
        <f>100*Table15!G16/Table15!$H16</f>
        <v>50.591949262122512</v>
      </c>
    </row>
    <row r="17" spans="1:7" x14ac:dyDescent="0.2">
      <c r="A17" s="78" t="s">
        <v>9</v>
      </c>
      <c r="B17" s="89">
        <f>100*Table15!B17/Table15!$H17</f>
        <v>0.29330411174720089</v>
      </c>
      <c r="C17" s="89">
        <f>100*Table15!C17/Table15!$H17</f>
        <v>17.838195639835867</v>
      </c>
      <c r="D17" s="89">
        <f>100*Table15!D17/Table15!$H17</f>
        <v>24.732147984955517</v>
      </c>
      <c r="E17" s="89">
        <f>100*Table15!E17/Table15!$H17</f>
        <v>42.570343624791384</v>
      </c>
      <c r="F17" s="89">
        <f>100*Table15!F17/Table15!$H17</f>
        <v>42.863647736538582</v>
      </c>
      <c r="G17" s="89">
        <f>100*Table15!G17/Table15!$H17</f>
        <v>50.387598815564601</v>
      </c>
    </row>
    <row r="18" spans="1:7" x14ac:dyDescent="0.2">
      <c r="A18" s="77" t="s">
        <v>11</v>
      </c>
      <c r="B18" s="90">
        <f>100*Table15!B18/Table15!$H18</f>
        <v>8.6491256729218799E-2</v>
      </c>
      <c r="C18" s="90">
        <f>100*Table15!C18/Table15!$H18</f>
        <v>20.572458023351853</v>
      </c>
      <c r="D18" s="90">
        <f>100*Table15!D18/Table15!$H18</f>
        <v>21.768331470697998</v>
      </c>
      <c r="E18" s="90">
        <f>100*Table15!E18/Table15!$H18</f>
        <v>42.340789494049858</v>
      </c>
      <c r="F18" s="90">
        <f>100*Table15!F18/Table15!$H18</f>
        <v>42.427280750779069</v>
      </c>
      <c r="G18" s="90">
        <f>100*Table15!G18/Table15!$H18</f>
        <v>46.683417156473148</v>
      </c>
    </row>
    <row r="19" spans="1:7" x14ac:dyDescent="0.2">
      <c r="A19" s="78" t="s">
        <v>12</v>
      </c>
      <c r="B19" s="89"/>
      <c r="C19" s="89"/>
      <c r="D19" s="89"/>
      <c r="E19" s="89"/>
      <c r="F19" s="89"/>
      <c r="G19" s="89"/>
    </row>
    <row r="20" spans="1:7" x14ac:dyDescent="0.2">
      <c r="A20" s="77" t="s">
        <v>13</v>
      </c>
      <c r="B20" s="90">
        <f>100*Table15!B20/Table15!$H20</f>
        <v>0</v>
      </c>
      <c r="C20" s="90">
        <f>100*Table15!C20/Table15!$H20</f>
        <v>17.4450864760644</v>
      </c>
      <c r="D20" s="90">
        <f>100*Table15!D20/Table15!$H20</f>
        <v>17.547734499776976</v>
      </c>
      <c r="E20" s="90">
        <f>100*Table15!E20/Table15!$H20</f>
        <v>34.992820975841376</v>
      </c>
      <c r="F20" s="90">
        <f>100*Table15!F20/Table15!$H20</f>
        <v>34.992820975841376</v>
      </c>
      <c r="G20" s="90">
        <f>100*Table15!G20/Table15!$H20</f>
        <v>55.231098375516204</v>
      </c>
    </row>
    <row r="21" spans="1:7" x14ac:dyDescent="0.2">
      <c r="A21" s="78" t="s">
        <v>14</v>
      </c>
      <c r="B21" s="89">
        <f>100*Table15!B21/Table15!$H21</f>
        <v>0</v>
      </c>
      <c r="C21" s="89">
        <f>100*Table15!C21/Table15!$H21</f>
        <v>21.535486319128232</v>
      </c>
      <c r="D21" s="89">
        <f>100*Table15!D21/Table15!$H21</f>
        <v>17.920143406542202</v>
      </c>
      <c r="E21" s="89">
        <f>100*Table15!E21/Table15!$H21</f>
        <v>39.455629725670441</v>
      </c>
      <c r="F21" s="89">
        <f>100*Table15!F21/Table15!$H21</f>
        <v>39.455629725670441</v>
      </c>
      <c r="G21" s="89">
        <f>100*Table15!G21/Table15!$H21</f>
        <v>47.334978972360545</v>
      </c>
    </row>
    <row r="22" spans="1:7" x14ac:dyDescent="0.2">
      <c r="A22" s="77" t="s">
        <v>15</v>
      </c>
      <c r="B22" s="90">
        <f>100*Table15!B22/Table15!$H22</f>
        <v>0.20995163237557857</v>
      </c>
      <c r="C22" s="90">
        <f>100*Table15!C22/Table15!$H22</f>
        <v>26.686312550524292</v>
      </c>
      <c r="D22" s="90">
        <f>100*Table15!D22/Table15!$H22</f>
        <v>5.9089508676236262</v>
      </c>
      <c r="E22" s="90">
        <f>100*Table15!E22/Table15!$H22</f>
        <v>32.595263418147916</v>
      </c>
      <c r="F22" s="90">
        <f>100*Table15!F22/Table15!$H22</f>
        <v>32.805215050523501</v>
      </c>
      <c r="G22" s="90">
        <f>100*Table15!G22/Table15!$H22</f>
        <v>26.506869498185811</v>
      </c>
    </row>
    <row r="23" spans="1:7" x14ac:dyDescent="0.2">
      <c r="A23" s="78" t="s">
        <v>16</v>
      </c>
      <c r="B23" s="89">
        <f>100*Table15!B23/Table15!$H23</f>
        <v>0.61993102147495494</v>
      </c>
      <c r="C23" s="89">
        <f>100*Table15!C23/Table15!$H23</f>
        <v>25.018292392877495</v>
      </c>
      <c r="D23" s="89">
        <f>100*Table15!D23/Table15!$H23</f>
        <v>13.442055344488454</v>
      </c>
      <c r="E23" s="89">
        <f>100*Table15!E23/Table15!$H23</f>
        <v>38.460347737365943</v>
      </c>
      <c r="F23" s="89">
        <f>100*Table15!F23/Table15!$H23</f>
        <v>39.080278758840898</v>
      </c>
      <c r="G23" s="89">
        <f>100*Table15!G23/Table15!$H23</f>
        <v>37.31616085821824</v>
      </c>
    </row>
    <row r="24" spans="1:7" x14ac:dyDescent="0.2">
      <c r="A24" s="77" t="s">
        <v>17</v>
      </c>
      <c r="B24" s="90">
        <f>100*Table15!B24/Table15!$H24</f>
        <v>0</v>
      </c>
      <c r="C24" s="90">
        <f>100*Table15!C24/Table15!$H24</f>
        <v>21.630226102414348</v>
      </c>
      <c r="D24" s="90">
        <f>100*Table15!D24/Table15!$H24</f>
        <v>30.690877385182336</v>
      </c>
      <c r="E24" s="90">
        <f>100*Table15!E24/Table15!$H24</f>
        <v>52.32110348759668</v>
      </c>
      <c r="F24" s="90">
        <f>100*Table15!F24/Table15!$H24</f>
        <v>52.32110348759668</v>
      </c>
      <c r="G24" s="90">
        <f>100*Table15!G24/Table15!$H24</f>
        <v>16.363811282116007</v>
      </c>
    </row>
    <row r="25" spans="1:7" x14ac:dyDescent="0.2">
      <c r="A25" s="78" t="s">
        <v>18</v>
      </c>
      <c r="B25" s="89">
        <f>100*Table15!B25/Table15!$H25</f>
        <v>0</v>
      </c>
      <c r="C25" s="89">
        <f>100*Table15!C25/Table15!$H25</f>
        <v>25.487613729103977</v>
      </c>
      <c r="D25" s="89">
        <f>100*Table15!D25/Table15!$H25</f>
        <v>18.093417268028496</v>
      </c>
      <c r="E25" s="89">
        <f>100*Table15!E25/Table15!$H25</f>
        <v>43.581030997132473</v>
      </c>
      <c r="F25" s="89">
        <f>100*Table15!F25/Table15!$H25</f>
        <v>43.581030997132473</v>
      </c>
      <c r="G25" s="89">
        <f>100*Table15!G25/Table15!$H25</f>
        <v>24.981522389339137</v>
      </c>
    </row>
    <row r="26" spans="1:7" x14ac:dyDescent="0.2">
      <c r="A26" s="77" t="s">
        <v>19</v>
      </c>
      <c r="B26" s="90">
        <f>100*Table15!B26/Table15!$H26</f>
        <v>0</v>
      </c>
      <c r="C26" s="90">
        <f>100*Table15!C26/Table15!$H26</f>
        <v>23.697982178091173</v>
      </c>
      <c r="D26" s="90">
        <f>100*Table15!D26/Table15!$H26</f>
        <v>6.3472917166020038</v>
      </c>
      <c r="E26" s="90">
        <f>100*Table15!E26/Table15!$H26</f>
        <v>30.045273894693178</v>
      </c>
      <c r="F26" s="90">
        <f>100*Table15!F26/Table15!$H26</f>
        <v>30.045273894693178</v>
      </c>
      <c r="G26" s="90">
        <f>100*Table15!G26/Table15!$H26</f>
        <v>55.9620026096879</v>
      </c>
    </row>
    <row r="27" spans="1:7" x14ac:dyDescent="0.2">
      <c r="A27" s="78" t="s">
        <v>20</v>
      </c>
      <c r="B27" s="89">
        <f>100*Table15!B27/Table15!$H27</f>
        <v>0.13074096324839635</v>
      </c>
      <c r="C27" s="89">
        <f>100*Table15!C27/Table15!$H27</f>
        <v>23.643556749933687</v>
      </c>
      <c r="D27" s="89">
        <f>100*Table15!D27/Table15!$H27</f>
        <v>14.087479286823799</v>
      </c>
      <c r="E27" s="89">
        <f>100*Table15!E27/Table15!$H27</f>
        <v>37.731036036757487</v>
      </c>
      <c r="F27" s="89">
        <f>100*Table15!F27/Table15!$H27</f>
        <v>37.861777000005887</v>
      </c>
      <c r="G27" s="89">
        <f>100*Table15!G27/Table15!$H27</f>
        <v>35.874657388226403</v>
      </c>
    </row>
    <row r="28" spans="1:7" x14ac:dyDescent="0.2">
      <c r="A28" s="77" t="s">
        <v>21</v>
      </c>
      <c r="B28" s="90"/>
      <c r="C28" s="90"/>
      <c r="D28" s="90"/>
      <c r="E28" s="90"/>
      <c r="F28" s="90"/>
      <c r="G28" s="90"/>
    </row>
    <row r="29" spans="1:7" x14ac:dyDescent="0.2">
      <c r="A29" s="78" t="s">
        <v>22</v>
      </c>
      <c r="B29" s="89">
        <f>100*Table15!B29/Table15!$H29</f>
        <v>0.33365776072794717</v>
      </c>
      <c r="C29" s="89">
        <f>100*Table15!C29/Table15!$H29</f>
        <v>20.8834208371862</v>
      </c>
      <c r="D29" s="89">
        <f>100*Table15!D29/Table15!$H29</f>
        <v>21.210803855458401</v>
      </c>
      <c r="E29" s="89">
        <f>100*Table15!E29/Table15!$H29</f>
        <v>42.094224692644602</v>
      </c>
      <c r="F29" s="89">
        <f>100*Table15!F29/Table15!$H29</f>
        <v>42.427882453372547</v>
      </c>
      <c r="G29" s="89">
        <f>100*Table15!G29/Table15!$H29</f>
        <v>24.557845581129992</v>
      </c>
    </row>
    <row r="30" spans="1:7" x14ac:dyDescent="0.2">
      <c r="A30" s="77" t="s">
        <v>23</v>
      </c>
      <c r="B30" s="90">
        <f>100*Table15!B30/Table15!$H30</f>
        <v>0</v>
      </c>
      <c r="C30" s="90">
        <f>100*Table15!C30/Table15!$H30</f>
        <v>22.826218832269998</v>
      </c>
      <c r="D30" s="90">
        <f>100*Table15!D30/Table15!$H30</f>
        <v>36.219050400944376</v>
      </c>
      <c r="E30" s="90">
        <f>100*Table15!E30/Table15!$H30</f>
        <v>59.045269233214377</v>
      </c>
      <c r="F30" s="90">
        <f>100*Table15!F30/Table15!$H30</f>
        <v>59.045269233214377</v>
      </c>
      <c r="G30" s="90">
        <f>100*Table15!G30/Table15!$H30</f>
        <v>7.4683146251589987</v>
      </c>
    </row>
    <row r="31" spans="1:7" x14ac:dyDescent="0.2">
      <c r="A31" s="78" t="s">
        <v>24</v>
      </c>
      <c r="B31" s="89">
        <f>100*Table15!B31/Table15!$H31</f>
        <v>0</v>
      </c>
      <c r="C31" s="89">
        <f>100*Table15!C31/Table15!$H31</f>
        <v>22.731684135422274</v>
      </c>
      <c r="D31" s="89">
        <f>100*Table15!D31/Table15!$H31</f>
        <v>26.361684765661707</v>
      </c>
      <c r="E31" s="89">
        <f>100*Table15!E31/Table15!$H31</f>
        <v>49.093368901083991</v>
      </c>
      <c r="F31" s="89">
        <f>100*Table15!F31/Table15!$H31</f>
        <v>49.093368901083991</v>
      </c>
      <c r="G31" s="89">
        <f>100*Table15!G31/Table15!$H31</f>
        <v>41.784124768620927</v>
      </c>
    </row>
    <row r="32" spans="1:7" x14ac:dyDescent="0.2">
      <c r="A32" s="77" t="s">
        <v>25</v>
      </c>
      <c r="B32" s="90">
        <f>100*Table15!B32/Table15!$H32</f>
        <v>0</v>
      </c>
      <c r="C32" s="90">
        <f>100*Table15!C32/Table15!$H32</f>
        <v>23.497010673516847</v>
      </c>
      <c r="D32" s="90">
        <f>100*Table15!D32/Table15!$H32</f>
        <v>21.444629772032375</v>
      </c>
      <c r="E32" s="90">
        <f>100*Table15!E32/Table15!$H32</f>
        <v>44.941640445549226</v>
      </c>
      <c r="F32" s="90">
        <f>100*Table15!F32/Table15!$H32</f>
        <v>44.941640445549226</v>
      </c>
      <c r="G32" s="90">
        <f>100*Table15!G32/Table15!$H32</f>
        <v>21.697822932800648</v>
      </c>
    </row>
    <row r="33" spans="1:7" x14ac:dyDescent="0.2">
      <c r="A33" s="78" t="s">
        <v>26</v>
      </c>
      <c r="B33" s="89">
        <f>100*Table15!B33/Table15!$H33</f>
        <v>0</v>
      </c>
      <c r="C33" s="89">
        <f>100*Table15!C33/Table15!$H33</f>
        <v>20.844924511261922</v>
      </c>
      <c r="D33" s="89">
        <f>100*Table15!D33/Table15!$H33</f>
        <v>21.252803121380303</v>
      </c>
      <c r="E33" s="89">
        <f>100*Table15!E33/Table15!$H33</f>
        <v>42.097727632642226</v>
      </c>
      <c r="F33" s="89">
        <f>100*Table15!F33/Table15!$H33</f>
        <v>42.097727632642226</v>
      </c>
      <c r="G33" s="89">
        <f>100*Table15!G33/Table15!$H33</f>
        <v>55.410504712474619</v>
      </c>
    </row>
    <row r="34" spans="1:7" x14ac:dyDescent="0.2">
      <c r="A34" s="77" t="s">
        <v>27</v>
      </c>
      <c r="B34" s="90">
        <f>100*Table15!B34/Table15!$H34</f>
        <v>0.31452391905936034</v>
      </c>
      <c r="C34" s="90">
        <f>100*Table15!C34/Table15!$H34</f>
        <v>27.410472657820183</v>
      </c>
      <c r="D34" s="90">
        <f>100*Table15!D34/Table15!$H34</f>
        <v>10.641259073055709</v>
      </c>
      <c r="E34" s="90">
        <f>100*Table15!E34/Table15!$H34</f>
        <v>38.051731730875886</v>
      </c>
      <c r="F34" s="90">
        <f>100*Table15!F34/Table15!$H34</f>
        <v>38.366255649935248</v>
      </c>
      <c r="G34" s="90">
        <f>100*Table15!G34/Table15!$H34</f>
        <v>60.138504907445409</v>
      </c>
    </row>
    <row r="35" spans="1:7" x14ac:dyDescent="0.2">
      <c r="A35" s="78" t="s">
        <v>28</v>
      </c>
      <c r="B35" s="89">
        <f>100*Table15!B35/Table15!$H35</f>
        <v>2.7505634490195198E-2</v>
      </c>
      <c r="C35" s="89">
        <f>100*Table15!C35/Table15!$H35</f>
        <v>22.203527455573667</v>
      </c>
      <c r="D35" s="89">
        <f>100*Table15!D35/Table15!$H35</f>
        <v>15.950125643314244</v>
      </c>
      <c r="E35" s="89">
        <f>100*Table15!E35/Table15!$H35</f>
        <v>38.153653098887908</v>
      </c>
      <c r="F35" s="89">
        <f>100*Table15!F35/Table15!$H35</f>
        <v>38.181158733378112</v>
      </c>
      <c r="G35" s="89">
        <f>100*Table15!G35/Table15!$H35</f>
        <v>55.086925737173843</v>
      </c>
    </row>
    <row r="36" spans="1:7" x14ac:dyDescent="0.2">
      <c r="A36" s="77" t="s">
        <v>29</v>
      </c>
      <c r="B36" s="90">
        <f>100*Table15!B36/Table15!$H36</f>
        <v>2.2303133032612759E-2</v>
      </c>
      <c r="C36" s="90">
        <f>100*Table15!C36/Table15!$H36</f>
        <v>25.198794807516997</v>
      </c>
      <c r="D36" s="90">
        <f>100*Table15!D36/Table15!$H36</f>
        <v>19.368964214623052</v>
      </c>
      <c r="E36" s="90">
        <f>100*Table15!E36/Table15!$H36</f>
        <v>44.567759022140045</v>
      </c>
      <c r="F36" s="90">
        <f>100*Table15!F36/Table15!$H36</f>
        <v>44.590062155172653</v>
      </c>
      <c r="G36" s="90">
        <f>100*Table15!G36/Table15!$H36</f>
        <v>52.385603331983532</v>
      </c>
    </row>
    <row r="37" spans="1:7" x14ac:dyDescent="0.2">
      <c r="A37" s="78" t="s">
        <v>30</v>
      </c>
      <c r="B37" s="89">
        <f>100*Table15!B37/Table15!$H37</f>
        <v>7.8630695709616991E-2</v>
      </c>
      <c r="C37" s="89">
        <f>100*Table15!C37/Table15!$H37</f>
        <v>23.109866193363384</v>
      </c>
      <c r="D37" s="89">
        <f>100*Table15!D37/Table15!$H37</f>
        <v>20.947525050253528</v>
      </c>
      <c r="E37" s="89">
        <f>100*Table15!E37/Table15!$H37</f>
        <v>44.057391243616905</v>
      </c>
      <c r="F37" s="89">
        <f>100*Table15!F37/Table15!$H37</f>
        <v>44.13602193932654</v>
      </c>
      <c r="G37" s="89">
        <f>100*Table15!G37/Table15!$H37</f>
        <v>39.662050315350307</v>
      </c>
    </row>
    <row r="38" spans="1:7" x14ac:dyDescent="0.2">
      <c r="A38" s="83" t="s">
        <v>31</v>
      </c>
      <c r="B38" s="91">
        <f>100*Table15!B38/Table15!$H38</f>
        <v>9.2706330788971961E-2</v>
      </c>
      <c r="C38" s="91">
        <f>100*Table15!C38/Table15!$H38</f>
        <v>21.839864035243682</v>
      </c>
      <c r="D38" s="91">
        <f>100*Table15!D38/Table15!$H38</f>
        <v>20.096913797712883</v>
      </c>
      <c r="E38" s="91">
        <f>100*Table15!E38/Table15!$H38</f>
        <v>41.936777832956572</v>
      </c>
      <c r="F38" s="91">
        <f>100*Table15!F38/Table15!$H38</f>
        <v>42.029484163745529</v>
      </c>
      <c r="G38" s="91">
        <f>100*Table15!G38/Table15!$H38</f>
        <v>42.740481841427616</v>
      </c>
    </row>
    <row r="39" spans="1:7" x14ac:dyDescent="0.2">
      <c r="A39" s="62"/>
      <c r="B39" s="24"/>
      <c r="C39" s="24"/>
      <c r="D39" s="24"/>
      <c r="E39" s="24"/>
      <c r="F39" s="24"/>
      <c r="G39" s="24"/>
    </row>
    <row r="40" spans="1:7" x14ac:dyDescent="0.2">
      <c r="A40" s="62" t="s">
        <v>32</v>
      </c>
      <c r="B40" s="24"/>
      <c r="C40" s="24"/>
      <c r="D40" s="24"/>
      <c r="E40" s="24"/>
      <c r="F40" s="24"/>
      <c r="G40" s="24"/>
    </row>
    <row r="41" spans="1:7" x14ac:dyDescent="0.2">
      <c r="A41" s="24"/>
      <c r="B41" s="24"/>
      <c r="C41" s="24"/>
      <c r="D41" s="24"/>
      <c r="E41" s="24"/>
      <c r="F41" s="24"/>
      <c r="G41" s="24"/>
    </row>
    <row r="42" spans="1:7" x14ac:dyDescent="0.2">
      <c r="A42" s="175" t="s">
        <v>256</v>
      </c>
      <c r="B42" s="24"/>
      <c r="C42" s="24"/>
      <c r="D42" s="24"/>
      <c r="E42" s="24"/>
      <c r="F42" s="24"/>
      <c r="G42" s="24"/>
    </row>
    <row r="43" spans="1:7" x14ac:dyDescent="0.2">
      <c r="A43" s="183" t="s">
        <v>258</v>
      </c>
      <c r="B43" s="48"/>
      <c r="C43" s="48"/>
      <c r="D43" s="48"/>
      <c r="E43" s="48"/>
      <c r="F43" s="48"/>
      <c r="G43" s="48"/>
    </row>
    <row r="44" spans="1:7" x14ac:dyDescent="0.2">
      <c r="A44" s="181" t="s">
        <v>257</v>
      </c>
      <c r="B44" s="48"/>
      <c r="C44" s="48"/>
      <c r="D44" s="48"/>
      <c r="E44" s="48"/>
      <c r="F44" s="48"/>
      <c r="G44" s="48"/>
    </row>
    <row r="45" spans="1:7" x14ac:dyDescent="0.2">
      <c r="B45" s="21"/>
      <c r="C45" s="21"/>
      <c r="D45" s="21"/>
      <c r="E45" s="21"/>
      <c r="F45" s="21"/>
      <c r="G45" s="21"/>
    </row>
    <row r="46" spans="1:7" x14ac:dyDescent="0.2">
      <c r="B46" s="21"/>
      <c r="D46" s="21"/>
      <c r="E46" s="21"/>
      <c r="G46" s="21"/>
    </row>
    <row r="47" spans="1:7" x14ac:dyDescent="0.2">
      <c r="B47" s="21"/>
      <c r="D47" s="21"/>
      <c r="E47" s="21"/>
      <c r="G47" s="21"/>
    </row>
    <row r="48" spans="1:7" x14ac:dyDescent="0.2">
      <c r="B48" s="21"/>
      <c r="D48" s="21"/>
      <c r="E48" s="21"/>
      <c r="G48" s="21"/>
    </row>
    <row r="49" spans="2:7" x14ac:dyDescent="0.2">
      <c r="B49" s="21"/>
      <c r="D49" s="21"/>
      <c r="E49" s="21"/>
      <c r="G49" s="21"/>
    </row>
    <row r="50" spans="2:7" x14ac:dyDescent="0.2">
      <c r="B50" s="21"/>
      <c r="D50" s="21"/>
      <c r="E50" s="21"/>
      <c r="G50" s="21"/>
    </row>
    <row r="52" spans="2:7" x14ac:dyDescent="0.2">
      <c r="D52" s="17"/>
      <c r="E52" s="17"/>
    </row>
  </sheetData>
  <phoneticPr fontId="5" type="noConversion"/>
  <pageMargins left="0.7" right="0.7" top="0.75" bottom="0.75" header="0.3" footer="0.3"/>
  <pageSetup paperSize="9" scale="80" orientation="landscape"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A2"/>
  <sheetViews>
    <sheetView showGridLines="0" zoomScale="85" zoomScaleNormal="85" workbookViewId="0"/>
  </sheetViews>
  <sheetFormatPr defaultRowHeight="12.75" x14ac:dyDescent="0.2"/>
  <sheetData>
    <row r="1" spans="1:1" x14ac:dyDescent="0.2">
      <c r="A1" s="4" t="s">
        <v>198</v>
      </c>
    </row>
    <row r="2" spans="1:1" x14ac:dyDescent="0.2">
      <c r="A2" s="18" t="s">
        <v>172</v>
      </c>
    </row>
  </sheetData>
  <phoneticPr fontId="5" type="noConversion"/>
  <pageMargins left="0.7" right="0.7" top="0.75" bottom="0.75" header="0.3" footer="0.3"/>
  <pageSetup paperSize="9" scale="81" orientation="landscape"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K46"/>
  <sheetViews>
    <sheetView showGridLines="0" zoomScale="85" zoomScaleNormal="85" workbookViewId="0"/>
  </sheetViews>
  <sheetFormatPr defaultRowHeight="12.75" x14ac:dyDescent="0.2"/>
  <cols>
    <col min="1" max="11" width="17.140625" customWidth="1"/>
    <col min="12" max="17" width="9.42578125" bestFit="1" customWidth="1"/>
  </cols>
  <sheetData>
    <row r="1" spans="1:11" x14ac:dyDescent="0.2">
      <c r="A1" s="67" t="s">
        <v>215</v>
      </c>
      <c r="B1" s="54"/>
      <c r="C1" s="54"/>
      <c r="D1" s="54"/>
      <c r="E1" s="54"/>
      <c r="F1" s="54"/>
      <c r="G1" s="54"/>
      <c r="H1" s="54"/>
      <c r="I1" s="54"/>
      <c r="J1" s="54"/>
      <c r="K1" s="54"/>
    </row>
    <row r="2" spans="1:11" x14ac:dyDescent="0.2">
      <c r="A2" s="18" t="s">
        <v>174</v>
      </c>
      <c r="B2" s="54"/>
      <c r="C2" s="54"/>
      <c r="D2" s="54"/>
      <c r="E2" s="54"/>
      <c r="F2" s="54"/>
      <c r="G2" s="54"/>
      <c r="H2" s="54"/>
      <c r="I2" s="54"/>
      <c r="J2" s="54"/>
      <c r="K2" s="54"/>
    </row>
    <row r="3" spans="1:11" x14ac:dyDescent="0.2">
      <c r="A3" s="24"/>
      <c r="B3" s="24"/>
      <c r="C3" s="24"/>
      <c r="D3" s="24"/>
      <c r="E3" s="45"/>
      <c r="F3" s="45"/>
      <c r="G3" s="45"/>
      <c r="H3" s="45"/>
      <c r="I3" s="24"/>
      <c r="J3" s="24"/>
      <c r="K3" s="64" t="s">
        <v>175</v>
      </c>
    </row>
    <row r="4" spans="1:11" x14ac:dyDescent="0.2">
      <c r="A4" s="24"/>
      <c r="B4" s="45" t="s">
        <v>33</v>
      </c>
      <c r="C4" s="45" t="s">
        <v>33</v>
      </c>
      <c r="D4" s="45" t="s">
        <v>33</v>
      </c>
      <c r="E4" s="45" t="s">
        <v>33</v>
      </c>
      <c r="F4" s="45" t="s">
        <v>33</v>
      </c>
      <c r="G4" s="45" t="s">
        <v>33</v>
      </c>
      <c r="H4" s="45" t="s">
        <v>33</v>
      </c>
      <c r="I4" s="45" t="s">
        <v>33</v>
      </c>
      <c r="J4" s="45" t="s">
        <v>33</v>
      </c>
      <c r="K4" s="45" t="s">
        <v>214</v>
      </c>
    </row>
    <row r="5" spans="1:11" ht="75" customHeight="1" x14ac:dyDescent="0.2">
      <c r="A5" s="81" t="s">
        <v>153</v>
      </c>
      <c r="B5" s="82" t="s">
        <v>63</v>
      </c>
      <c r="C5" s="82" t="s">
        <v>64</v>
      </c>
      <c r="D5" s="82" t="s">
        <v>65</v>
      </c>
      <c r="E5" s="82" t="s">
        <v>66</v>
      </c>
      <c r="F5" s="82" t="s">
        <v>67</v>
      </c>
      <c r="G5" s="82" t="s">
        <v>68</v>
      </c>
      <c r="H5" s="82" t="s">
        <v>69</v>
      </c>
      <c r="I5" s="82" t="s">
        <v>70</v>
      </c>
      <c r="J5" s="82" t="s">
        <v>71</v>
      </c>
      <c r="K5" s="82" t="s">
        <v>159</v>
      </c>
    </row>
    <row r="6" spans="1:11" x14ac:dyDescent="0.2">
      <c r="A6" s="77" t="s">
        <v>0</v>
      </c>
      <c r="B6" s="77"/>
      <c r="C6" s="77"/>
      <c r="D6" s="77"/>
      <c r="E6" s="77"/>
      <c r="F6" s="77"/>
      <c r="G6" s="77"/>
      <c r="H6" s="77"/>
      <c r="I6" s="77"/>
      <c r="J6" s="77"/>
      <c r="K6" s="77"/>
    </row>
    <row r="7" spans="1:11" x14ac:dyDescent="0.2">
      <c r="A7" s="78" t="s">
        <v>109</v>
      </c>
      <c r="B7" s="89">
        <v>44.023168146493738</v>
      </c>
      <c r="C7" s="89">
        <v>47.112406382090917</v>
      </c>
      <c r="D7" s="89">
        <v>48.726050860678235</v>
      </c>
      <c r="E7" s="89">
        <v>48.331805001439719</v>
      </c>
      <c r="F7" s="89">
        <v>47.488570332798027</v>
      </c>
      <c r="G7" s="89">
        <v>45.954514567010939</v>
      </c>
      <c r="H7" s="89">
        <v>49.257123331062679</v>
      </c>
      <c r="I7" s="89">
        <v>49.237081072293073</v>
      </c>
      <c r="J7" s="89">
        <v>51.900126745776298</v>
      </c>
      <c r="K7" s="89">
        <f>Table16!F7</f>
        <v>50.595005096642041</v>
      </c>
    </row>
    <row r="8" spans="1:11" x14ac:dyDescent="0.2">
      <c r="A8" s="77" t="s">
        <v>1</v>
      </c>
      <c r="B8" s="90">
        <v>24.016623805028374</v>
      </c>
      <c r="C8" s="90">
        <v>25.453292660993153</v>
      </c>
      <c r="D8" s="90">
        <v>27.605905669592765</v>
      </c>
      <c r="E8" s="90">
        <v>33.902678774976209</v>
      </c>
      <c r="F8" s="90">
        <v>40.24931684782608</v>
      </c>
      <c r="G8" s="90">
        <v>40.580716169153746</v>
      </c>
      <c r="H8" s="90">
        <v>41.203856310170366</v>
      </c>
      <c r="I8" s="90">
        <v>37.772175035522665</v>
      </c>
      <c r="J8" s="90">
        <v>36.749796646535302</v>
      </c>
      <c r="K8" s="90">
        <f>Table16!F8</f>
        <v>37.400995997934004</v>
      </c>
    </row>
    <row r="9" spans="1:11" x14ac:dyDescent="0.2">
      <c r="A9" s="78" t="s">
        <v>2</v>
      </c>
      <c r="B9" s="89">
        <v>26.870056167528507</v>
      </c>
      <c r="C9" s="89">
        <v>28.154494819819387</v>
      </c>
      <c r="D9" s="89">
        <v>26.538615820057426</v>
      </c>
      <c r="E9" s="89">
        <v>36.204162703769512</v>
      </c>
      <c r="F9" s="89">
        <v>33.34025166104724</v>
      </c>
      <c r="G9" s="89">
        <v>32.308194768058655</v>
      </c>
      <c r="H9" s="89">
        <v>38.032488317024708</v>
      </c>
      <c r="I9" s="89">
        <v>44.383784049816327</v>
      </c>
      <c r="J9" s="89">
        <v>49.32968579334063</v>
      </c>
      <c r="K9" s="89">
        <f>Table16!F9</f>
        <v>45.099239226869109</v>
      </c>
    </row>
    <row r="10" spans="1:11" x14ac:dyDescent="0.2">
      <c r="A10" s="77" t="s">
        <v>3</v>
      </c>
      <c r="B10" s="90">
        <v>14.361627890634168</v>
      </c>
      <c r="C10" s="90">
        <v>18.952348975423831</v>
      </c>
      <c r="D10" s="90">
        <v>23.235428833403763</v>
      </c>
      <c r="E10" s="90">
        <v>26.313714165164363</v>
      </c>
      <c r="F10" s="90">
        <v>26.599079265108891</v>
      </c>
      <c r="G10" s="90">
        <v>29.791597548666672</v>
      </c>
      <c r="H10" s="90">
        <v>31.716987310348909</v>
      </c>
      <c r="I10" s="90">
        <v>34.042267741520114</v>
      </c>
      <c r="J10" s="90">
        <v>40.080547027238318</v>
      </c>
      <c r="K10" s="90">
        <f>Table16!F10</f>
        <v>43.889981676897733</v>
      </c>
    </row>
    <row r="11" spans="1:11" x14ac:dyDescent="0.2">
      <c r="A11" s="78" t="s">
        <v>10</v>
      </c>
      <c r="B11" s="89">
        <v>17.406464321048865</v>
      </c>
      <c r="C11" s="89">
        <v>21.890309361147818</v>
      </c>
      <c r="D11" s="89">
        <v>33.158140634896057</v>
      </c>
      <c r="E11" s="89">
        <v>32.946326659840722</v>
      </c>
      <c r="F11" s="89">
        <v>34.198164580384308</v>
      </c>
      <c r="G11" s="89">
        <v>41.147450235994256</v>
      </c>
      <c r="H11" s="89">
        <v>40.93921429798619</v>
      </c>
      <c r="I11" s="89">
        <v>38.534837354741235</v>
      </c>
      <c r="J11" s="89">
        <v>40.528351232259418</v>
      </c>
      <c r="K11" s="89">
        <f>Table16!F11</f>
        <v>39.627695525805514</v>
      </c>
    </row>
    <row r="12" spans="1:11" x14ac:dyDescent="0.2">
      <c r="A12" s="77" t="s">
        <v>4</v>
      </c>
      <c r="B12" s="90">
        <v>32.5286046288739</v>
      </c>
      <c r="C12" s="90">
        <v>34.908525367487726</v>
      </c>
      <c r="D12" s="90">
        <v>37.693084666237155</v>
      </c>
      <c r="E12" s="90">
        <v>38.081197991305686</v>
      </c>
      <c r="F12" s="90">
        <v>37.590049715253315</v>
      </c>
      <c r="G12" s="90">
        <v>41.301131995407701</v>
      </c>
      <c r="H12" s="90">
        <v>42.176117376786735</v>
      </c>
      <c r="I12" s="90">
        <v>40.707718270623317</v>
      </c>
      <c r="J12" s="90">
        <v>41.285292956360976</v>
      </c>
      <c r="K12" s="90">
        <f>Table16!F12</f>
        <v>40.926486922589397</v>
      </c>
    </row>
    <row r="13" spans="1:11" x14ac:dyDescent="0.2">
      <c r="A13" s="78" t="s">
        <v>5</v>
      </c>
      <c r="B13" s="89">
        <v>33.689943669763096</v>
      </c>
      <c r="C13" s="89">
        <v>32.155748282901442</v>
      </c>
      <c r="D13" s="89">
        <v>31.562732960370095</v>
      </c>
      <c r="E13" s="89">
        <v>32.631785071554681</v>
      </c>
      <c r="F13" s="89">
        <v>32.453421843592693</v>
      </c>
      <c r="G13" s="89">
        <v>32.509236036683873</v>
      </c>
      <c r="H13" s="89">
        <v>33.04446871053004</v>
      </c>
      <c r="I13" s="89">
        <v>33.457221939428017</v>
      </c>
      <c r="J13" s="89">
        <v>32.392067150486689</v>
      </c>
      <c r="K13" s="89">
        <f>Table16!F13</f>
        <v>34.002182121093014</v>
      </c>
    </row>
    <row r="14" spans="1:11" x14ac:dyDescent="0.2">
      <c r="A14" s="77" t="s">
        <v>6</v>
      </c>
      <c r="B14" s="90">
        <v>25.003869432288955</v>
      </c>
      <c r="C14" s="90">
        <v>31.627652411747899</v>
      </c>
      <c r="D14" s="90">
        <v>37.438321845004765</v>
      </c>
      <c r="E14" s="90">
        <v>40.50262446386742</v>
      </c>
      <c r="F14" s="90">
        <v>41.116380037663049</v>
      </c>
      <c r="G14" s="90">
        <v>43.724061379692294</v>
      </c>
      <c r="H14" s="90">
        <v>50.83238607865492</v>
      </c>
      <c r="I14" s="90">
        <v>50.028903851248018</v>
      </c>
      <c r="J14" s="90">
        <v>47.121284857784858</v>
      </c>
      <c r="K14" s="90">
        <f>Table16!F14</f>
        <v>45.463632680915126</v>
      </c>
    </row>
    <row r="15" spans="1:11" x14ac:dyDescent="0.2">
      <c r="A15" s="78" t="s">
        <v>7</v>
      </c>
      <c r="B15" s="89">
        <v>19.833532469943226</v>
      </c>
      <c r="C15" s="89">
        <v>25.084837591332196</v>
      </c>
      <c r="D15" s="89">
        <v>31.947613932045947</v>
      </c>
      <c r="E15" s="89">
        <v>33.139186978396573</v>
      </c>
      <c r="F15" s="89">
        <v>36.958131260614365</v>
      </c>
      <c r="G15" s="89">
        <v>39.430999687129095</v>
      </c>
      <c r="H15" s="89">
        <v>40.53624361365631</v>
      </c>
      <c r="I15" s="89">
        <v>37.978583377461447</v>
      </c>
      <c r="J15" s="89">
        <v>41.165124730348403</v>
      </c>
      <c r="K15" s="89">
        <f>Table16!F15</f>
        <v>40.927939100486171</v>
      </c>
    </row>
    <row r="16" spans="1:11" x14ac:dyDescent="0.2">
      <c r="A16" s="77" t="s">
        <v>8</v>
      </c>
      <c r="B16" s="90">
        <v>22.537403105666069</v>
      </c>
      <c r="C16" s="90">
        <v>24.788851434805505</v>
      </c>
      <c r="D16" s="90">
        <v>30.273561231586402</v>
      </c>
      <c r="E16" s="90">
        <v>34.984852801261631</v>
      </c>
      <c r="F16" s="90">
        <v>37.335917747237936</v>
      </c>
      <c r="G16" s="90">
        <v>42.110604639970703</v>
      </c>
      <c r="H16" s="90">
        <v>43.448984374811353</v>
      </c>
      <c r="I16" s="90">
        <v>44.596112871300761</v>
      </c>
      <c r="J16" s="90">
        <v>45.764889855828699</v>
      </c>
      <c r="K16" s="90">
        <f>Table16!F16</f>
        <v>43.580208842461595</v>
      </c>
    </row>
    <row r="17" spans="1:11" x14ac:dyDescent="0.2">
      <c r="A17" s="78" t="s">
        <v>9</v>
      </c>
      <c r="B17" s="89">
        <v>24.6279236953375</v>
      </c>
      <c r="C17" s="89">
        <v>32.973583855398545</v>
      </c>
      <c r="D17" s="89">
        <v>38.054390019835978</v>
      </c>
      <c r="E17" s="89">
        <v>40.386970106841723</v>
      </c>
      <c r="F17" s="89">
        <v>41.787606102197088</v>
      </c>
      <c r="G17" s="89">
        <v>45.029760529899306</v>
      </c>
      <c r="H17" s="89">
        <v>44.989523725346793</v>
      </c>
      <c r="I17" s="89">
        <v>43.6407490142062</v>
      </c>
      <c r="J17" s="89">
        <v>42.251762138764718</v>
      </c>
      <c r="K17" s="89">
        <f>Table16!F17</f>
        <v>42.863647736538582</v>
      </c>
    </row>
    <row r="18" spans="1:11" x14ac:dyDescent="0.2">
      <c r="A18" s="77" t="s">
        <v>11</v>
      </c>
      <c r="B18" s="90">
        <v>22.900000000000002</v>
      </c>
      <c r="C18" s="90">
        <v>26.800206776621881</v>
      </c>
      <c r="D18" s="90">
        <v>30.884718556610931</v>
      </c>
      <c r="E18" s="90">
        <v>33.904479506665126</v>
      </c>
      <c r="F18" s="90">
        <v>35.042087169955899</v>
      </c>
      <c r="G18" s="90">
        <v>37.466062772555709</v>
      </c>
      <c r="H18" s="90">
        <v>39.28272352529055</v>
      </c>
      <c r="I18" s="90">
        <v>39.466551974631052</v>
      </c>
      <c r="J18" s="90">
        <v>41.832925312090296</v>
      </c>
      <c r="K18" s="90">
        <f>Table16!F18</f>
        <v>42.427280750779069</v>
      </c>
    </row>
    <row r="19" spans="1:11" x14ac:dyDescent="0.2">
      <c r="A19" s="78" t="s">
        <v>12</v>
      </c>
      <c r="B19" s="89"/>
      <c r="C19" s="89"/>
      <c r="D19" s="89"/>
      <c r="E19" s="89"/>
      <c r="F19" s="89"/>
      <c r="G19" s="89"/>
      <c r="H19" s="89"/>
      <c r="I19" s="89"/>
      <c r="J19" s="89"/>
      <c r="K19" s="89"/>
    </row>
    <row r="20" spans="1:11" x14ac:dyDescent="0.2">
      <c r="A20" s="77" t="s">
        <v>13</v>
      </c>
      <c r="B20" s="90">
        <v>24.435562966236958</v>
      </c>
      <c r="C20" s="90">
        <v>24.748224375210331</v>
      </c>
      <c r="D20" s="90">
        <v>26.205108472722468</v>
      </c>
      <c r="E20" s="90">
        <v>32.468400388212459</v>
      </c>
      <c r="F20" s="90">
        <v>35.470625174132657</v>
      </c>
      <c r="G20" s="90">
        <v>35.012997835041752</v>
      </c>
      <c r="H20" s="90">
        <v>36.162748082802473</v>
      </c>
      <c r="I20" s="90">
        <v>33.345148219254227</v>
      </c>
      <c r="J20" s="90">
        <v>34.685189535641641</v>
      </c>
      <c r="K20" s="90">
        <f>Table16!F20</f>
        <v>34.992820975841376</v>
      </c>
    </row>
    <row r="21" spans="1:11" x14ac:dyDescent="0.2">
      <c r="A21" s="78" t="s">
        <v>14</v>
      </c>
      <c r="B21" s="89">
        <v>24.259073587240717</v>
      </c>
      <c r="C21" s="89">
        <v>25.670182988138464</v>
      </c>
      <c r="D21" s="89">
        <v>29.860717941220301</v>
      </c>
      <c r="E21" s="89">
        <v>38.436816935293109</v>
      </c>
      <c r="F21" s="89">
        <v>34.886623633418708</v>
      </c>
      <c r="G21" s="89">
        <v>36.091510079039033</v>
      </c>
      <c r="H21" s="89">
        <v>39.779876105425316</v>
      </c>
      <c r="I21" s="89">
        <v>39.693365994919098</v>
      </c>
      <c r="J21" s="89">
        <v>38.544063988856024</v>
      </c>
      <c r="K21" s="89">
        <f>Table16!F21</f>
        <v>39.455629725670441</v>
      </c>
    </row>
    <row r="22" spans="1:11" x14ac:dyDescent="0.2">
      <c r="A22" s="77" t="s">
        <v>15</v>
      </c>
      <c r="B22" s="90">
        <v>28.070217833745165</v>
      </c>
      <c r="C22" s="90">
        <v>24.368215940721072</v>
      </c>
      <c r="D22" s="90">
        <v>31.927320821437977</v>
      </c>
      <c r="E22" s="90">
        <v>32.606327192762535</v>
      </c>
      <c r="F22" s="90">
        <v>31.941801322942755</v>
      </c>
      <c r="G22" s="90">
        <v>29.642801619947129</v>
      </c>
      <c r="H22" s="90">
        <v>28.824435954283597</v>
      </c>
      <c r="I22" s="90">
        <v>26.779650440135335</v>
      </c>
      <c r="J22" s="90">
        <v>34.607018200680926</v>
      </c>
      <c r="K22" s="90">
        <f>Table16!F22</f>
        <v>32.805215050523501</v>
      </c>
    </row>
    <row r="23" spans="1:11" x14ac:dyDescent="0.2">
      <c r="A23" s="78" t="s">
        <v>16</v>
      </c>
      <c r="B23" s="89">
        <v>35.880289129474434</v>
      </c>
      <c r="C23" s="89">
        <v>28.511553628808613</v>
      </c>
      <c r="D23" s="89">
        <v>35.969336661490743</v>
      </c>
      <c r="E23" s="89">
        <v>33.025105890617453</v>
      </c>
      <c r="F23" s="89">
        <v>34.313568893955157</v>
      </c>
      <c r="G23" s="89">
        <v>35.083947961654268</v>
      </c>
      <c r="H23" s="89">
        <v>36.445097727891657</v>
      </c>
      <c r="I23" s="89">
        <v>38.478019223886299</v>
      </c>
      <c r="J23" s="89">
        <v>38.641547763569477</v>
      </c>
      <c r="K23" s="89">
        <f>Table16!F23</f>
        <v>39.080278758840898</v>
      </c>
    </row>
    <row r="24" spans="1:11" x14ac:dyDescent="0.2">
      <c r="A24" s="77" t="s">
        <v>17</v>
      </c>
      <c r="B24" s="90">
        <v>35.661290074101466</v>
      </c>
      <c r="C24" s="90">
        <v>35.264489253810488</v>
      </c>
      <c r="D24" s="90">
        <v>38.094104695511177</v>
      </c>
      <c r="E24" s="90">
        <v>42.12837569948303</v>
      </c>
      <c r="F24" s="90">
        <v>50.035034539219588</v>
      </c>
      <c r="G24" s="90">
        <v>53.033048403110804</v>
      </c>
      <c r="H24" s="90">
        <v>60.200458073371159</v>
      </c>
      <c r="I24" s="90">
        <v>56.074616890827969</v>
      </c>
      <c r="J24" s="90">
        <v>54.266746244762921</v>
      </c>
      <c r="K24" s="90">
        <f>Table16!F24</f>
        <v>52.32110348759668</v>
      </c>
    </row>
    <row r="25" spans="1:11" x14ac:dyDescent="0.2">
      <c r="A25" s="78" t="s">
        <v>18</v>
      </c>
      <c r="B25" s="89">
        <v>25.510959948845812</v>
      </c>
      <c r="C25" s="89">
        <v>26.525546841782017</v>
      </c>
      <c r="D25" s="89">
        <v>34.510856666039317</v>
      </c>
      <c r="E25" s="89">
        <v>30.747001529190353</v>
      </c>
      <c r="F25" s="89">
        <v>34.448321985106723</v>
      </c>
      <c r="G25" s="89">
        <v>36.243280033848556</v>
      </c>
      <c r="H25" s="89">
        <v>41.232097202756258</v>
      </c>
      <c r="I25" s="89">
        <v>39.002104563513981</v>
      </c>
      <c r="J25" s="89">
        <v>43.479598227693472</v>
      </c>
      <c r="K25" s="89">
        <f>Table16!F25</f>
        <v>43.581030997132473</v>
      </c>
    </row>
    <row r="26" spans="1:11" x14ac:dyDescent="0.2">
      <c r="A26" s="77" t="s">
        <v>19</v>
      </c>
      <c r="B26" s="90">
        <v>21.300602556134997</v>
      </c>
      <c r="C26" s="90">
        <v>22.814396773244468</v>
      </c>
      <c r="D26" s="90">
        <v>22.999901439806504</v>
      </c>
      <c r="E26" s="90">
        <v>25.683792661748612</v>
      </c>
      <c r="F26" s="90">
        <v>26.140148269083557</v>
      </c>
      <c r="G26" s="90">
        <v>32.818392804934604</v>
      </c>
      <c r="H26" s="90">
        <v>33.61258756213622</v>
      </c>
      <c r="I26" s="90">
        <v>30.6592849081213</v>
      </c>
      <c r="J26" s="90">
        <v>30.435501809860057</v>
      </c>
      <c r="K26" s="90">
        <f>Table16!F26</f>
        <v>30.045273894693178</v>
      </c>
    </row>
    <row r="27" spans="1:11" x14ac:dyDescent="0.2">
      <c r="A27" s="78" t="s">
        <v>20</v>
      </c>
      <c r="B27" s="89">
        <v>27.6</v>
      </c>
      <c r="C27" s="89">
        <v>26.298786778572353</v>
      </c>
      <c r="D27" s="89">
        <v>31.312011259044287</v>
      </c>
      <c r="E27" s="89">
        <v>34.214900995170083</v>
      </c>
      <c r="F27" s="89">
        <v>34.998089138927462</v>
      </c>
      <c r="G27" s="89">
        <v>35.657997272616072</v>
      </c>
      <c r="H27" s="89">
        <v>37.903293788901955</v>
      </c>
      <c r="I27" s="89">
        <v>36.221656429461994</v>
      </c>
      <c r="J27" s="89">
        <v>38.576024852081154</v>
      </c>
      <c r="K27" s="89">
        <f>Table16!F27</f>
        <v>37.861777000005887</v>
      </c>
    </row>
    <row r="28" spans="1:11" x14ac:dyDescent="0.2">
      <c r="A28" s="77" t="s">
        <v>21</v>
      </c>
      <c r="B28" s="90"/>
      <c r="C28" s="90"/>
      <c r="D28" s="90"/>
      <c r="E28" s="90"/>
      <c r="F28" s="90"/>
      <c r="G28" s="90"/>
      <c r="H28" s="90"/>
      <c r="I28" s="90"/>
      <c r="J28" s="90"/>
      <c r="K28" s="90"/>
    </row>
    <row r="29" spans="1:11" x14ac:dyDescent="0.2">
      <c r="A29" s="78" t="s">
        <v>22</v>
      </c>
      <c r="B29" s="89">
        <v>26.695072605796135</v>
      </c>
      <c r="C29" s="89">
        <v>32.828518839331927</v>
      </c>
      <c r="D29" s="89">
        <v>37.280295001557718</v>
      </c>
      <c r="E29" s="89">
        <v>36.297241823598164</v>
      </c>
      <c r="F29" s="89">
        <v>38.329871235450007</v>
      </c>
      <c r="G29" s="89">
        <v>40.860778719986548</v>
      </c>
      <c r="H29" s="89">
        <v>42.36032527539269</v>
      </c>
      <c r="I29" s="89">
        <v>40.579098528728579</v>
      </c>
      <c r="J29" s="89">
        <v>40.141102589151416</v>
      </c>
      <c r="K29" s="89">
        <f>Table16!F29</f>
        <v>42.427882453372547</v>
      </c>
    </row>
    <row r="30" spans="1:11" x14ac:dyDescent="0.2">
      <c r="A30" s="77" t="s">
        <v>23</v>
      </c>
      <c r="B30" s="90">
        <v>40.987473922343604</v>
      </c>
      <c r="C30" s="90">
        <v>45.128133868827405</v>
      </c>
      <c r="D30" s="90">
        <v>46.541831351720276</v>
      </c>
      <c r="E30" s="90">
        <v>47.897921453341255</v>
      </c>
      <c r="F30" s="90">
        <v>49.621645580215009</v>
      </c>
      <c r="G30" s="90">
        <v>49.637152657460476</v>
      </c>
      <c r="H30" s="90">
        <v>52.00848924668329</v>
      </c>
      <c r="I30" s="90">
        <v>52.953802577105201</v>
      </c>
      <c r="J30" s="90">
        <v>56.120706436661195</v>
      </c>
      <c r="K30" s="90">
        <f>Table16!F30</f>
        <v>59.045269233214377</v>
      </c>
    </row>
    <row r="31" spans="1:11" x14ac:dyDescent="0.2">
      <c r="A31" s="78" t="s">
        <v>24</v>
      </c>
      <c r="B31" s="89">
        <v>28.14483363612063</v>
      </c>
      <c r="C31" s="89">
        <v>31.571481055629476</v>
      </c>
      <c r="D31" s="89">
        <v>36.306653569536763</v>
      </c>
      <c r="E31" s="89">
        <v>38.963519890755357</v>
      </c>
      <c r="F31" s="89">
        <v>38.606130817184223</v>
      </c>
      <c r="G31" s="89">
        <v>39.529120394215177</v>
      </c>
      <c r="H31" s="89">
        <v>41.005824718771116</v>
      </c>
      <c r="I31" s="89">
        <v>41.448395774846389</v>
      </c>
      <c r="J31" s="89">
        <v>42.474977239552139</v>
      </c>
      <c r="K31" s="89">
        <f>Table16!F31</f>
        <v>49.093368901083991</v>
      </c>
    </row>
    <row r="32" spans="1:11" x14ac:dyDescent="0.2">
      <c r="A32" s="77" t="s">
        <v>25</v>
      </c>
      <c r="B32" s="90">
        <v>29.287347766923254</v>
      </c>
      <c r="C32" s="90">
        <v>29.96154866975068</v>
      </c>
      <c r="D32" s="90">
        <v>34.674242471811695</v>
      </c>
      <c r="E32" s="90">
        <v>35.4165870511153</v>
      </c>
      <c r="F32" s="90">
        <v>37.146459635143074</v>
      </c>
      <c r="G32" s="90">
        <v>39.051637814912141</v>
      </c>
      <c r="H32" s="90">
        <v>43.549574469768622</v>
      </c>
      <c r="I32" s="90">
        <v>47.31235868291926</v>
      </c>
      <c r="J32" s="90">
        <v>42.881591288975827</v>
      </c>
      <c r="K32" s="90">
        <f>Table16!F32</f>
        <v>44.941640445549226</v>
      </c>
    </row>
    <row r="33" spans="1:11" x14ac:dyDescent="0.2">
      <c r="A33" s="78" t="s">
        <v>26</v>
      </c>
      <c r="B33" s="89">
        <v>19.537364809678877</v>
      </c>
      <c r="C33" s="89">
        <v>24.925783148859288</v>
      </c>
      <c r="D33" s="89">
        <v>30.220340274059058</v>
      </c>
      <c r="E33" s="89">
        <v>33.332620531836632</v>
      </c>
      <c r="F33" s="89">
        <v>33.241686655775958</v>
      </c>
      <c r="G33" s="89">
        <v>37.347059679740646</v>
      </c>
      <c r="H33" s="89">
        <v>41.611371461836043</v>
      </c>
      <c r="I33" s="89">
        <v>42.060256376677067</v>
      </c>
      <c r="J33" s="89">
        <v>41.532300114432822</v>
      </c>
      <c r="K33" s="89">
        <f>Table16!F33</f>
        <v>42.097727632642226</v>
      </c>
    </row>
    <row r="34" spans="1:11" x14ac:dyDescent="0.2">
      <c r="A34" s="77" t="s">
        <v>27</v>
      </c>
      <c r="B34" s="90">
        <v>20.771790242277515</v>
      </c>
      <c r="C34" s="90">
        <v>27.825608941745848</v>
      </c>
      <c r="D34" s="90">
        <v>28.842523769331216</v>
      </c>
      <c r="E34" s="90">
        <v>26.723123399709699</v>
      </c>
      <c r="F34" s="90">
        <v>29.669675974317776</v>
      </c>
      <c r="G34" s="90">
        <v>30.785017353222013</v>
      </c>
      <c r="H34" s="90">
        <v>35.44030415390818</v>
      </c>
      <c r="I34" s="90">
        <v>34.758135692369798</v>
      </c>
      <c r="J34" s="90">
        <v>36.122363333376626</v>
      </c>
      <c r="K34" s="90">
        <f>Table16!F34</f>
        <v>38.366255649935248</v>
      </c>
    </row>
    <row r="35" spans="1:11" x14ac:dyDescent="0.2">
      <c r="A35" s="78" t="s">
        <v>28</v>
      </c>
      <c r="B35" s="89">
        <v>24.855225770671023</v>
      </c>
      <c r="C35" s="89">
        <v>27.826573129381295</v>
      </c>
      <c r="D35" s="89">
        <v>30.090198118755364</v>
      </c>
      <c r="E35" s="89">
        <v>32.647347988881997</v>
      </c>
      <c r="F35" s="89">
        <v>33.697858689380645</v>
      </c>
      <c r="G35" s="89">
        <v>32.956915927538383</v>
      </c>
      <c r="H35" s="89">
        <v>37.096902314315614</v>
      </c>
      <c r="I35" s="89">
        <v>37.183209290693696</v>
      </c>
      <c r="J35" s="89">
        <v>37.620852295608245</v>
      </c>
      <c r="K35" s="89">
        <f>Table16!F35</f>
        <v>38.181158733378112</v>
      </c>
    </row>
    <row r="36" spans="1:11" x14ac:dyDescent="0.2">
      <c r="A36" s="77" t="s">
        <v>29</v>
      </c>
      <c r="B36" s="90">
        <v>17.771141269421236</v>
      </c>
      <c r="C36" s="90">
        <v>27.94710588836012</v>
      </c>
      <c r="D36" s="90">
        <v>38.091519110054421</v>
      </c>
      <c r="E36" s="90">
        <v>38.128500431069043</v>
      </c>
      <c r="F36" s="90">
        <v>39.908612414591289</v>
      </c>
      <c r="G36" s="90">
        <v>40.151281174581207</v>
      </c>
      <c r="H36" s="90">
        <v>43.350329948820558</v>
      </c>
      <c r="I36" s="90">
        <v>43.194229109407729</v>
      </c>
      <c r="J36" s="90">
        <v>43.363240525876172</v>
      </c>
      <c r="K36" s="90">
        <f>Table16!F36</f>
        <v>44.590062155172653</v>
      </c>
    </row>
    <row r="37" spans="1:11" x14ac:dyDescent="0.2">
      <c r="A37" s="78" t="s">
        <v>30</v>
      </c>
      <c r="B37" s="89">
        <v>25.900000000000002</v>
      </c>
      <c r="C37" s="89">
        <v>30.478833725188789</v>
      </c>
      <c r="D37" s="89">
        <v>34.511832838451198</v>
      </c>
      <c r="E37" s="89">
        <v>35.538048562716625</v>
      </c>
      <c r="F37" s="89">
        <v>37.013600544920607</v>
      </c>
      <c r="G37" s="89">
        <v>38.242539608767473</v>
      </c>
      <c r="H37" s="89">
        <v>41.814028642500205</v>
      </c>
      <c r="I37" s="89">
        <v>42.445430113309314</v>
      </c>
      <c r="J37" s="89">
        <v>42.133702266229641</v>
      </c>
      <c r="K37" s="89">
        <f>Table16!F37</f>
        <v>44.13602193932654</v>
      </c>
    </row>
    <row r="38" spans="1:11" x14ac:dyDescent="0.2">
      <c r="A38" s="83" t="s">
        <v>31</v>
      </c>
      <c r="B38" s="91">
        <v>24.5</v>
      </c>
      <c r="C38" s="91">
        <v>27.67849159184685</v>
      </c>
      <c r="D38" s="91">
        <v>31.922956377396183</v>
      </c>
      <c r="E38" s="91">
        <v>34.405915210185761</v>
      </c>
      <c r="F38" s="91">
        <v>35.575322857580893</v>
      </c>
      <c r="G38" s="91">
        <v>37.3310873783105</v>
      </c>
      <c r="H38" s="91">
        <v>39.718553040537337</v>
      </c>
      <c r="I38" s="91">
        <v>39.676004571555353</v>
      </c>
      <c r="J38" s="91">
        <v>41.31155566005539</v>
      </c>
      <c r="K38" s="91">
        <f>Table16!F38</f>
        <v>42.029484163745529</v>
      </c>
    </row>
    <row r="39" spans="1:11" x14ac:dyDescent="0.2">
      <c r="A39" s="62"/>
      <c r="B39" s="24"/>
      <c r="C39" s="24"/>
      <c r="D39" s="24"/>
      <c r="E39" s="24"/>
      <c r="F39" s="24"/>
      <c r="G39" s="24"/>
      <c r="H39" s="24"/>
      <c r="I39" s="24"/>
      <c r="J39" s="24"/>
      <c r="K39" s="24"/>
    </row>
    <row r="40" spans="1:11" x14ac:dyDescent="0.2">
      <c r="A40" s="62" t="s">
        <v>32</v>
      </c>
      <c r="B40" s="24"/>
      <c r="C40" s="24"/>
      <c r="D40" s="24"/>
      <c r="E40" s="24"/>
      <c r="F40" s="24"/>
      <c r="G40" s="24"/>
      <c r="H40" s="24"/>
      <c r="I40" s="24"/>
      <c r="J40" s="24"/>
      <c r="K40" s="24"/>
    </row>
    <row r="41" spans="1:11" x14ac:dyDescent="0.2">
      <c r="A41" s="24"/>
      <c r="B41" s="24"/>
      <c r="C41" s="24"/>
      <c r="D41" s="24"/>
      <c r="E41" s="24"/>
      <c r="F41" s="24"/>
      <c r="G41" s="24"/>
      <c r="H41" s="24"/>
      <c r="I41" s="24"/>
      <c r="J41" s="24"/>
      <c r="K41" s="54"/>
    </row>
    <row r="42" spans="1:11" x14ac:dyDescent="0.2">
      <c r="A42" s="51" t="s">
        <v>273</v>
      </c>
      <c r="B42" s="24"/>
      <c r="C42" s="24"/>
      <c r="D42" s="24"/>
      <c r="E42" s="24"/>
      <c r="F42" s="24"/>
      <c r="G42" s="24"/>
      <c r="H42" s="24"/>
      <c r="I42" s="24"/>
      <c r="J42" s="24"/>
      <c r="K42" s="24"/>
    </row>
    <row r="43" spans="1:11" x14ac:dyDescent="0.2">
      <c r="A43" s="178" t="s">
        <v>274</v>
      </c>
      <c r="B43" s="12"/>
      <c r="C43" s="12"/>
      <c r="D43" s="12"/>
      <c r="E43" s="12"/>
      <c r="F43" s="12"/>
      <c r="G43" s="12"/>
      <c r="H43" s="12"/>
      <c r="I43" s="12"/>
      <c r="J43" s="12"/>
      <c r="K43" s="12"/>
    </row>
    <row r="44" spans="1:11" x14ac:dyDescent="0.2">
      <c r="A44" s="178" t="s">
        <v>275</v>
      </c>
      <c r="B44" s="12"/>
      <c r="C44" s="12"/>
      <c r="D44" s="12"/>
      <c r="E44" s="12"/>
      <c r="F44" s="12"/>
      <c r="G44" s="12"/>
      <c r="H44" s="12"/>
      <c r="I44" s="12"/>
      <c r="J44" s="12"/>
      <c r="K44" s="12"/>
    </row>
    <row r="45" spans="1:11" x14ac:dyDescent="0.2">
      <c r="A45" s="12"/>
      <c r="B45" s="12"/>
      <c r="C45" s="12"/>
      <c r="D45" s="12"/>
      <c r="E45" s="12"/>
      <c r="F45" s="12"/>
      <c r="G45" s="12"/>
      <c r="H45" s="12"/>
      <c r="I45" s="12"/>
      <c r="J45" s="12"/>
      <c r="K45" s="12"/>
    </row>
    <row r="46" spans="1:11" x14ac:dyDescent="0.2">
      <c r="B46" s="12"/>
      <c r="C46" s="12"/>
      <c r="D46" s="12"/>
      <c r="E46" s="12"/>
      <c r="F46" s="12"/>
      <c r="G46" s="12"/>
      <c r="H46" s="12"/>
      <c r="I46" s="12"/>
      <c r="J46" s="12"/>
      <c r="K46" s="12"/>
    </row>
  </sheetData>
  <phoneticPr fontId="5" type="noConversion"/>
  <pageMargins left="0.7" right="0.7" top="0.75" bottom="0.75" header="0.3" footer="0.3"/>
  <pageSetup paperSize="9" scale="85" orientation="landscape"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J45"/>
  <sheetViews>
    <sheetView showGridLines="0" zoomScale="85" zoomScaleNormal="85" workbookViewId="0"/>
  </sheetViews>
  <sheetFormatPr defaultRowHeight="12.75" x14ac:dyDescent="0.2"/>
  <cols>
    <col min="1" max="10" width="17.140625" customWidth="1"/>
  </cols>
  <sheetData>
    <row r="1" spans="1:10" s="23" customFormat="1" x14ac:dyDescent="0.2">
      <c r="A1" s="67" t="s">
        <v>228</v>
      </c>
      <c r="B1" s="24"/>
      <c r="C1" s="24"/>
      <c r="D1" s="24"/>
      <c r="E1" s="24"/>
      <c r="F1" s="24"/>
      <c r="G1" s="24"/>
      <c r="H1" s="24"/>
      <c r="I1" s="24"/>
      <c r="J1" s="24"/>
    </row>
    <row r="2" spans="1:10" s="23" customFormat="1" x14ac:dyDescent="0.2">
      <c r="A2" s="177" t="s">
        <v>282</v>
      </c>
      <c r="B2" s="24"/>
      <c r="C2" s="24"/>
      <c r="D2" s="24"/>
      <c r="E2" s="24"/>
      <c r="F2" s="24"/>
      <c r="G2" s="24"/>
      <c r="H2" s="24"/>
      <c r="I2" s="24"/>
      <c r="J2" s="24"/>
    </row>
    <row r="3" spans="1:10" s="23" customFormat="1" ht="12.75" customHeight="1" x14ac:dyDescent="0.2">
      <c r="A3" s="24"/>
      <c r="B3" s="64"/>
      <c r="C3" s="63"/>
      <c r="D3" s="24"/>
      <c r="E3" s="24"/>
      <c r="F3" s="24"/>
      <c r="G3" s="24"/>
      <c r="H3" s="24"/>
      <c r="I3" s="24"/>
      <c r="J3" s="85" t="s">
        <v>175</v>
      </c>
    </row>
    <row r="4" spans="1:10" s="23" customFormat="1" ht="12.75" customHeight="1" x14ac:dyDescent="0.2">
      <c r="A4" s="24"/>
      <c r="B4" s="64"/>
      <c r="C4" s="63"/>
      <c r="D4" s="24"/>
      <c r="E4" s="24"/>
      <c r="F4" s="24"/>
      <c r="G4" s="24"/>
      <c r="H4" s="24"/>
      <c r="I4" s="24"/>
      <c r="J4" s="85" t="s">
        <v>98</v>
      </c>
    </row>
    <row r="5" spans="1:10" s="23" customFormat="1" ht="75" customHeight="1" x14ac:dyDescent="0.2">
      <c r="A5" s="81" t="s">
        <v>153</v>
      </c>
      <c r="B5" s="82" t="s">
        <v>64</v>
      </c>
      <c r="C5" s="82" t="s">
        <v>65</v>
      </c>
      <c r="D5" s="82" t="s">
        <v>66</v>
      </c>
      <c r="E5" s="82" t="s">
        <v>67</v>
      </c>
      <c r="F5" s="82" t="s">
        <v>68</v>
      </c>
      <c r="G5" s="82" t="s">
        <v>69</v>
      </c>
      <c r="H5" s="82" t="s">
        <v>70</v>
      </c>
      <c r="I5" s="82" t="s">
        <v>71</v>
      </c>
      <c r="J5" s="82" t="s">
        <v>159</v>
      </c>
    </row>
    <row r="6" spans="1:10" s="23" customFormat="1" x14ac:dyDescent="0.2">
      <c r="A6" s="77" t="s">
        <v>0</v>
      </c>
      <c r="B6" s="77"/>
      <c r="C6" s="77"/>
      <c r="D6" s="77"/>
      <c r="E6" s="77"/>
      <c r="F6" s="77"/>
      <c r="G6" s="77"/>
      <c r="H6" s="77"/>
      <c r="I6" s="77"/>
      <c r="J6" s="77"/>
    </row>
    <row r="7" spans="1:10" s="23" customFormat="1" x14ac:dyDescent="0.2">
      <c r="A7" s="78" t="s">
        <v>109</v>
      </c>
      <c r="B7" s="89">
        <v>52.756465456533633</v>
      </c>
      <c r="C7" s="89">
        <v>51.272906691137287</v>
      </c>
      <c r="D7" s="89">
        <v>51.669074133808301</v>
      </c>
      <c r="E7" s="89">
        <v>51.851829899599181</v>
      </c>
      <c r="F7" s="89">
        <v>53.300090042692368</v>
      </c>
      <c r="G7" s="89">
        <v>49.317975783378742</v>
      </c>
      <c r="H7" s="89">
        <v>48.167482098341701</v>
      </c>
      <c r="I7" s="89">
        <v>37.82733840776914</v>
      </c>
      <c r="J7" s="89">
        <f>Table16!G7</f>
        <v>33.754378646526028</v>
      </c>
    </row>
    <row r="8" spans="1:10" s="23" customFormat="1" x14ac:dyDescent="0.2">
      <c r="A8" s="77" t="s">
        <v>1</v>
      </c>
      <c r="B8" s="90">
        <v>74.543762085453594</v>
      </c>
      <c r="C8" s="90">
        <v>72.395688214199282</v>
      </c>
      <c r="D8" s="90">
        <v>66.098204193625122</v>
      </c>
      <c r="E8" s="90">
        <v>59.635184359903391</v>
      </c>
      <c r="F8" s="90">
        <v>59.147229248965637</v>
      </c>
      <c r="G8" s="90">
        <v>58.430760823337444</v>
      </c>
      <c r="H8" s="90">
        <v>59.798806852445686</v>
      </c>
      <c r="I8" s="90">
        <v>59.529895457911415</v>
      </c>
      <c r="J8" s="90">
        <f>Table16!G8</f>
        <v>58.049433108438301</v>
      </c>
    </row>
    <row r="9" spans="1:10" s="23" customFormat="1" x14ac:dyDescent="0.2">
      <c r="A9" s="78" t="s">
        <v>2</v>
      </c>
      <c r="B9" s="89">
        <v>71.846095253369995</v>
      </c>
      <c r="C9" s="89">
        <v>74.385674970289728</v>
      </c>
      <c r="D9" s="89">
        <v>63.785497343271693</v>
      </c>
      <c r="E9" s="89">
        <v>66.645223889223146</v>
      </c>
      <c r="F9" s="89">
        <v>67.680683849715066</v>
      </c>
      <c r="G9" s="89">
        <v>61.933326983846214</v>
      </c>
      <c r="H9" s="89">
        <v>55.108703547381197</v>
      </c>
      <c r="I9" s="89">
        <v>47.976616848800063</v>
      </c>
      <c r="J9" s="89">
        <f>Table16!G9</f>
        <v>47.011363018558534</v>
      </c>
    </row>
    <row r="10" spans="1:10" s="23" customFormat="1" x14ac:dyDescent="0.2">
      <c r="A10" s="77" t="s">
        <v>3</v>
      </c>
      <c r="B10" s="90">
        <v>81.046124679307667</v>
      </c>
      <c r="C10" s="90">
        <v>76.765956477972608</v>
      </c>
      <c r="D10" s="90">
        <v>73.686028000460283</v>
      </c>
      <c r="E10" s="90">
        <v>73.318060978567473</v>
      </c>
      <c r="F10" s="90">
        <v>69.717425510057922</v>
      </c>
      <c r="G10" s="90">
        <v>66.235474980959708</v>
      </c>
      <c r="H10" s="90">
        <v>53.974605658175477</v>
      </c>
      <c r="I10" s="90">
        <v>40.116817313827944</v>
      </c>
      <c r="J10" s="90">
        <f>Table16!G10</f>
        <v>34.452824844822011</v>
      </c>
    </row>
    <row r="11" spans="1:10" s="23" customFormat="1" x14ac:dyDescent="0.2">
      <c r="A11" s="78" t="s">
        <v>10</v>
      </c>
      <c r="B11" s="89">
        <v>78.110092619030254</v>
      </c>
      <c r="C11" s="89">
        <v>66.841942281174894</v>
      </c>
      <c r="D11" s="89">
        <v>67.053987890806638</v>
      </c>
      <c r="E11" s="89">
        <v>65.803041635446704</v>
      </c>
      <c r="F11" s="89">
        <v>58.85212139339216</v>
      </c>
      <c r="G11" s="89">
        <v>59.061272345803403</v>
      </c>
      <c r="H11" s="89">
        <v>60.570818108238775</v>
      </c>
      <c r="I11" s="89">
        <v>58.103409228878839</v>
      </c>
      <c r="J11" s="89">
        <f>Table16!G11</f>
        <v>56.206092751671875</v>
      </c>
    </row>
    <row r="12" spans="1:10" s="23" customFormat="1" x14ac:dyDescent="0.2">
      <c r="A12" s="77" t="s">
        <v>4</v>
      </c>
      <c r="B12" s="90">
        <v>64.911410758987287</v>
      </c>
      <c r="C12" s="90">
        <v>62.306406002032297</v>
      </c>
      <c r="D12" s="90">
        <v>61.917986184732754</v>
      </c>
      <c r="E12" s="90">
        <v>61.945112148784091</v>
      </c>
      <c r="F12" s="90">
        <v>57.671078939981918</v>
      </c>
      <c r="G12" s="90">
        <v>56.474626113657273</v>
      </c>
      <c r="H12" s="90">
        <v>57.629964103137688</v>
      </c>
      <c r="I12" s="90">
        <v>56.468368609048063</v>
      </c>
      <c r="J12" s="90">
        <f>Table16!G12</f>
        <v>56.373834994334942</v>
      </c>
    </row>
    <row r="13" spans="1:10" s="23" customFormat="1" x14ac:dyDescent="0.2">
      <c r="A13" s="78" t="s">
        <v>5</v>
      </c>
      <c r="B13" s="89">
        <v>67.844285072251921</v>
      </c>
      <c r="C13" s="89">
        <v>68.436847850475331</v>
      </c>
      <c r="D13" s="89">
        <v>75.34140886417255</v>
      </c>
      <c r="E13" s="89">
        <v>67.426111225219941</v>
      </c>
      <c r="F13" s="89">
        <v>67.227360263343371</v>
      </c>
      <c r="G13" s="89">
        <v>66.609435353958247</v>
      </c>
      <c r="H13" s="89">
        <v>64.111380853760622</v>
      </c>
      <c r="I13" s="89">
        <v>63.53606128627208</v>
      </c>
      <c r="J13" s="89">
        <f>Table16!G13</f>
        <v>58.111686147950792</v>
      </c>
    </row>
    <row r="14" spans="1:10" s="23" customFormat="1" x14ac:dyDescent="0.2">
      <c r="A14" s="77" t="s">
        <v>6</v>
      </c>
      <c r="B14" s="90">
        <v>68.37369049133352</v>
      </c>
      <c r="C14" s="90">
        <v>62.560160887218387</v>
      </c>
      <c r="D14" s="90">
        <v>60.048934254264985</v>
      </c>
      <c r="E14" s="90">
        <v>58.797442135387868</v>
      </c>
      <c r="F14" s="90">
        <v>55.872176831290005</v>
      </c>
      <c r="G14" s="90">
        <v>44.892438393361665</v>
      </c>
      <c r="H14" s="90">
        <v>43.358317740006967</v>
      </c>
      <c r="I14" s="90">
        <v>50.038814663655437</v>
      </c>
      <c r="J14" s="90">
        <f>Table16!G14</f>
        <v>48.56718247410334</v>
      </c>
    </row>
    <row r="15" spans="1:10" s="23" customFormat="1" x14ac:dyDescent="0.2">
      <c r="A15" s="78" t="s">
        <v>7</v>
      </c>
      <c r="B15" s="89">
        <v>75.370372293582477</v>
      </c>
      <c r="C15" s="89">
        <v>68.051322624104046</v>
      </c>
      <c r="D15" s="89">
        <v>66.951414805894771</v>
      </c>
      <c r="E15" s="89">
        <v>62.899623650607481</v>
      </c>
      <c r="F15" s="89">
        <v>59.47369089346995</v>
      </c>
      <c r="G15" s="89">
        <v>58.260587807604253</v>
      </c>
      <c r="H15" s="89">
        <v>58.370864266410571</v>
      </c>
      <c r="I15" s="89">
        <v>52.52834005972678</v>
      </c>
      <c r="J15" s="89">
        <f>Table16!G15</f>
        <v>52.356225271625348</v>
      </c>
    </row>
    <row r="16" spans="1:10" s="23" customFormat="1" x14ac:dyDescent="0.2">
      <c r="A16" s="77" t="s">
        <v>8</v>
      </c>
      <c r="B16" s="90">
        <v>75.212768175033403</v>
      </c>
      <c r="C16" s="90">
        <v>69.726850634734276</v>
      </c>
      <c r="D16" s="90">
        <v>65.015965025181913</v>
      </c>
      <c r="E16" s="90">
        <v>62.345869453900065</v>
      </c>
      <c r="F16" s="90">
        <v>57.33156736721655</v>
      </c>
      <c r="G16" s="90">
        <v>54.117133467265823</v>
      </c>
      <c r="H16" s="90">
        <v>50.258304288291264</v>
      </c>
      <c r="I16" s="90">
        <v>48.101704813620884</v>
      </c>
      <c r="J16" s="90">
        <f>Table16!G16</f>
        <v>50.591949262122512</v>
      </c>
    </row>
    <row r="17" spans="1:10" s="23" customFormat="1" x14ac:dyDescent="0.2">
      <c r="A17" s="78" t="s">
        <v>9</v>
      </c>
      <c r="B17" s="89">
        <v>66.736338841487793</v>
      </c>
      <c r="C17" s="89">
        <v>61.942041072755067</v>
      </c>
      <c r="D17" s="89">
        <v>59.606462754495659</v>
      </c>
      <c r="E17" s="89">
        <v>58.079483007105416</v>
      </c>
      <c r="F17" s="89">
        <v>54.503184100282859</v>
      </c>
      <c r="G17" s="89">
        <v>54.222051358587642</v>
      </c>
      <c r="H17" s="89">
        <v>53.510638192153102</v>
      </c>
      <c r="I17" s="89">
        <v>51.934337673156321</v>
      </c>
      <c r="J17" s="89">
        <f>Table16!G17</f>
        <v>50.387598815564601</v>
      </c>
    </row>
    <row r="18" spans="1:10" s="23" customFormat="1" x14ac:dyDescent="0.2">
      <c r="A18" s="77" t="s">
        <v>11</v>
      </c>
      <c r="B18" s="90">
        <v>73.206321401624237</v>
      </c>
      <c r="C18" s="90">
        <v>69.174239667418163</v>
      </c>
      <c r="D18" s="90">
        <v>66.652886139839126</v>
      </c>
      <c r="E18" s="90">
        <v>64.783288862326216</v>
      </c>
      <c r="F18" s="90">
        <v>62.005715306975539</v>
      </c>
      <c r="G18" s="90">
        <v>59.323404248424389</v>
      </c>
      <c r="H18" s="90">
        <v>55.14866560315555</v>
      </c>
      <c r="I18" s="90">
        <v>49.125133000239551</v>
      </c>
      <c r="J18" s="90">
        <f>Table16!G18</f>
        <v>46.683417156473148</v>
      </c>
    </row>
    <row r="19" spans="1:10" s="23" customFormat="1" x14ac:dyDescent="0.2">
      <c r="A19" s="78" t="s">
        <v>12</v>
      </c>
      <c r="B19" s="89"/>
      <c r="C19" s="89"/>
      <c r="D19" s="89"/>
      <c r="E19" s="89"/>
      <c r="F19" s="89"/>
      <c r="G19" s="89"/>
      <c r="H19" s="89"/>
      <c r="I19" s="89"/>
      <c r="J19" s="89"/>
    </row>
    <row r="20" spans="1:10" s="23" customFormat="1" x14ac:dyDescent="0.2">
      <c r="A20" s="77" t="s">
        <v>13</v>
      </c>
      <c r="B20" s="90">
        <v>75.250141121876055</v>
      </c>
      <c r="C20" s="90">
        <v>73.795343481743302</v>
      </c>
      <c r="D20" s="90">
        <v>67.5320407623081</v>
      </c>
      <c r="E20" s="90">
        <v>63.906080965008897</v>
      </c>
      <c r="F20" s="90">
        <v>64.223499446796382</v>
      </c>
      <c r="G20" s="90">
        <v>62.425384019547018</v>
      </c>
      <c r="H20" s="90">
        <v>63.034657052744144</v>
      </c>
      <c r="I20" s="90">
        <v>59.965022632192316</v>
      </c>
      <c r="J20" s="90">
        <f>Table16!G20</f>
        <v>55.231098375516204</v>
      </c>
    </row>
    <row r="21" spans="1:10" s="23" customFormat="1" x14ac:dyDescent="0.2">
      <c r="A21" s="78" t="s">
        <v>14</v>
      </c>
      <c r="B21" s="89">
        <v>74.329067896384799</v>
      </c>
      <c r="C21" s="89">
        <v>70.138182399315241</v>
      </c>
      <c r="D21" s="89">
        <v>61.552327124755095</v>
      </c>
      <c r="E21" s="89">
        <v>62.880283093333603</v>
      </c>
      <c r="F21" s="89">
        <v>61.367213841455602</v>
      </c>
      <c r="G21" s="89">
        <v>55.337160695275031</v>
      </c>
      <c r="H21" s="89">
        <v>50.064372766809278</v>
      </c>
      <c r="I21" s="89">
        <v>45.518175541085995</v>
      </c>
      <c r="J21" s="89">
        <f>Table16!G21</f>
        <v>47.334978972360545</v>
      </c>
    </row>
    <row r="22" spans="1:10" s="23" customFormat="1" x14ac:dyDescent="0.2">
      <c r="A22" s="77" t="s">
        <v>15</v>
      </c>
      <c r="B22" s="90">
        <v>75.630818275156614</v>
      </c>
      <c r="C22" s="90">
        <v>68.073412333131529</v>
      </c>
      <c r="D22" s="90">
        <v>67.395505705358744</v>
      </c>
      <c r="E22" s="90">
        <v>68.057911331219756</v>
      </c>
      <c r="F22" s="90">
        <v>70.357377530276537</v>
      </c>
      <c r="G22" s="90">
        <v>70.985994365797069</v>
      </c>
      <c r="H22" s="90">
        <v>48.872230298288649</v>
      </c>
      <c r="I22" s="90">
        <v>39.989898985692719</v>
      </c>
      <c r="J22" s="90">
        <f>Table16!G22</f>
        <v>26.506869498185811</v>
      </c>
    </row>
    <row r="23" spans="1:10" s="23" customFormat="1" x14ac:dyDescent="0.2">
      <c r="A23" s="78" t="s">
        <v>16</v>
      </c>
      <c r="B23" s="89">
        <v>71.491223997523164</v>
      </c>
      <c r="C23" s="89">
        <v>64.03273457091251</v>
      </c>
      <c r="D23" s="89">
        <v>66.346364667806782</v>
      </c>
      <c r="E23" s="89">
        <v>62.218287519598739</v>
      </c>
      <c r="F23" s="89">
        <v>61.104871784612783</v>
      </c>
      <c r="G23" s="89">
        <v>57.54842411869901</v>
      </c>
      <c r="H23" s="89">
        <v>47.441633773865867</v>
      </c>
      <c r="I23" s="89">
        <v>51.229587358830678</v>
      </c>
      <c r="J23" s="89">
        <f>Table16!G23</f>
        <v>37.31616085821824</v>
      </c>
    </row>
    <row r="24" spans="1:10" s="23" customFormat="1" x14ac:dyDescent="0.2">
      <c r="A24" s="77" t="s">
        <v>17</v>
      </c>
      <c r="B24" s="90">
        <v>64.735495402845643</v>
      </c>
      <c r="C24" s="90">
        <v>61.905254584197877</v>
      </c>
      <c r="D24" s="90">
        <v>57.871877932384393</v>
      </c>
      <c r="E24" s="90">
        <v>48.209344653575982</v>
      </c>
      <c r="F24" s="90">
        <v>41.574562066430516</v>
      </c>
      <c r="G24" s="90">
        <v>27.218943610016627</v>
      </c>
      <c r="H24" s="90">
        <v>25.462690015467778</v>
      </c>
      <c r="I24" s="90">
        <v>27.093733743887082</v>
      </c>
      <c r="J24" s="90">
        <f>Table16!G24</f>
        <v>16.363811282116007</v>
      </c>
    </row>
    <row r="25" spans="1:10" s="23" customFormat="1" x14ac:dyDescent="0.2">
      <c r="A25" s="78" t="s">
        <v>18</v>
      </c>
      <c r="B25" s="89">
        <v>73.47366919024897</v>
      </c>
      <c r="C25" s="89">
        <v>65.636897723479123</v>
      </c>
      <c r="D25" s="89">
        <v>67.044047340591717</v>
      </c>
      <c r="E25" s="89">
        <v>65.536303851311473</v>
      </c>
      <c r="F25" s="89">
        <v>63.698717110178507</v>
      </c>
      <c r="G25" s="89">
        <v>56.875240639234299</v>
      </c>
      <c r="H25" s="89">
        <v>56.816179889538411</v>
      </c>
      <c r="I25" s="89">
        <v>39.715491236891332</v>
      </c>
      <c r="J25" s="89">
        <f>Table16!G25</f>
        <v>24.981522389339137</v>
      </c>
    </row>
    <row r="26" spans="1:10" s="23" customFormat="1" x14ac:dyDescent="0.2">
      <c r="A26" s="77" t="s">
        <v>19</v>
      </c>
      <c r="B26" s="90">
        <v>77.186130859576977</v>
      </c>
      <c r="C26" s="90">
        <v>76.994278139385472</v>
      </c>
      <c r="D26" s="90">
        <v>73.892471442529541</v>
      </c>
      <c r="E26" s="90">
        <v>73.44396071322312</v>
      </c>
      <c r="F26" s="90">
        <v>64.339538585419049</v>
      </c>
      <c r="G26" s="90">
        <v>61.439352830964097</v>
      </c>
      <c r="H26" s="90">
        <v>58.704146223800855</v>
      </c>
      <c r="I26" s="90">
        <v>60.77051682745838</v>
      </c>
      <c r="J26" s="90">
        <f>Table16!G26</f>
        <v>55.9620026096879</v>
      </c>
    </row>
    <row r="27" spans="1:10" s="23" customFormat="1" x14ac:dyDescent="0.2">
      <c r="A27" s="78" t="s">
        <v>20</v>
      </c>
      <c r="B27" s="89">
        <v>73.700888556954268</v>
      </c>
      <c r="C27" s="89">
        <v>68.695255746052666</v>
      </c>
      <c r="D27" s="89">
        <v>65.548352493177461</v>
      </c>
      <c r="E27" s="89">
        <v>63.847595585199429</v>
      </c>
      <c r="F27" s="89">
        <v>62.356284965377007</v>
      </c>
      <c r="G27" s="89">
        <v>57.964654234915997</v>
      </c>
      <c r="H27" s="89">
        <v>48.441020849442019</v>
      </c>
      <c r="I27" s="89">
        <v>44.486055926198553</v>
      </c>
      <c r="J27" s="89">
        <f>Table16!G27</f>
        <v>35.874657388226403</v>
      </c>
    </row>
    <row r="28" spans="1:10" s="23" customFormat="1" x14ac:dyDescent="0.2">
      <c r="A28" s="77" t="s">
        <v>21</v>
      </c>
      <c r="B28" s="90"/>
      <c r="C28" s="90"/>
      <c r="D28" s="90"/>
      <c r="E28" s="90"/>
      <c r="F28" s="90"/>
      <c r="G28" s="90"/>
      <c r="H28" s="90"/>
      <c r="I28" s="90"/>
      <c r="J28" s="90"/>
    </row>
    <row r="29" spans="1:10" s="23" customFormat="1" x14ac:dyDescent="0.2">
      <c r="A29" s="78" t="s">
        <v>22</v>
      </c>
      <c r="B29" s="89">
        <v>67.170963065438528</v>
      </c>
      <c r="C29" s="89">
        <v>62.71950195535927</v>
      </c>
      <c r="D29" s="89">
        <v>63.69585258462655</v>
      </c>
      <c r="E29" s="89">
        <v>61.412236895645357</v>
      </c>
      <c r="F29" s="89">
        <v>54.10999705661559</v>
      </c>
      <c r="G29" s="89">
        <v>50.148126906443729</v>
      </c>
      <c r="H29" s="89">
        <v>54.74416799173337</v>
      </c>
      <c r="I29" s="89">
        <v>42.321755731381003</v>
      </c>
      <c r="J29" s="89">
        <f>Table16!G29</f>
        <v>24.557845581129992</v>
      </c>
    </row>
    <row r="30" spans="1:10" s="23" customFormat="1" x14ac:dyDescent="0.2">
      <c r="A30" s="77" t="s">
        <v>23</v>
      </c>
      <c r="B30" s="90">
        <v>54.362247186500916</v>
      </c>
      <c r="C30" s="90">
        <v>52.996653259886514</v>
      </c>
      <c r="D30" s="90">
        <v>51.948743550980424</v>
      </c>
      <c r="E30" s="90">
        <v>50.378644890698148</v>
      </c>
      <c r="F30" s="90">
        <v>50.362924327240748</v>
      </c>
      <c r="G30" s="90">
        <v>46.417655345686001</v>
      </c>
      <c r="H30" s="90">
        <v>43.075799529087305</v>
      </c>
      <c r="I30" s="90">
        <v>31.477251780420538</v>
      </c>
      <c r="J30" s="90">
        <f>Table16!G30</f>
        <v>7.4683146251589987</v>
      </c>
    </row>
    <row r="31" spans="1:10" s="23" customFormat="1" x14ac:dyDescent="0.2">
      <c r="A31" s="78" t="s">
        <v>24</v>
      </c>
      <c r="B31" s="89">
        <v>68.307163534039333</v>
      </c>
      <c r="C31" s="89">
        <v>63.693579268328172</v>
      </c>
      <c r="D31" s="89">
        <v>61.037466909796279</v>
      </c>
      <c r="E31" s="89">
        <v>60.827265045465253</v>
      </c>
      <c r="F31" s="89">
        <v>59.718827999144231</v>
      </c>
      <c r="G31" s="89">
        <v>58.366869431587311</v>
      </c>
      <c r="H31" s="89">
        <v>56.293046258995339</v>
      </c>
      <c r="I31" s="89">
        <v>51.707659888225052</v>
      </c>
      <c r="J31" s="89">
        <f>Table16!G31</f>
        <v>41.784124768620927</v>
      </c>
    </row>
    <row r="32" spans="1:10" s="23" customFormat="1" x14ac:dyDescent="0.2">
      <c r="A32" s="77" t="s">
        <v>25</v>
      </c>
      <c r="B32" s="90">
        <v>70.03719875110022</v>
      </c>
      <c r="C32" s="90">
        <v>65.325116012837469</v>
      </c>
      <c r="D32" s="90">
        <v>64.550350797875922</v>
      </c>
      <c r="E32" s="90">
        <v>60.722692228564689</v>
      </c>
      <c r="F32" s="90">
        <v>47.342131643447267</v>
      </c>
      <c r="G32" s="90">
        <v>28.068908260162242</v>
      </c>
      <c r="H32" s="90">
        <v>31.291310124172643</v>
      </c>
      <c r="I32" s="90">
        <v>36.691349789506823</v>
      </c>
      <c r="J32" s="90">
        <f>Table16!G32</f>
        <v>21.697822932800648</v>
      </c>
    </row>
    <row r="33" spans="1:10" s="23" customFormat="1" x14ac:dyDescent="0.2">
      <c r="A33" s="78" t="s">
        <v>26</v>
      </c>
      <c r="B33" s="89">
        <v>75.074549859307595</v>
      </c>
      <c r="C33" s="89">
        <v>69.789560472385389</v>
      </c>
      <c r="D33" s="89">
        <v>66.665609629808898</v>
      </c>
      <c r="E33" s="89">
        <v>66.185169822935208</v>
      </c>
      <c r="F33" s="89">
        <v>61.852554429311077</v>
      </c>
      <c r="G33" s="89">
        <v>55.160888841363395</v>
      </c>
      <c r="H33" s="89">
        <v>52.561444489361449</v>
      </c>
      <c r="I33" s="89">
        <v>50.292872209960805</v>
      </c>
      <c r="J33" s="89">
        <f>Table16!G33</f>
        <v>55.410504712474619</v>
      </c>
    </row>
    <row r="34" spans="1:10" s="23" customFormat="1" x14ac:dyDescent="0.2">
      <c r="A34" s="77" t="s">
        <v>27</v>
      </c>
      <c r="B34" s="90">
        <v>71.906340724371518</v>
      </c>
      <c r="C34" s="90">
        <v>70.827875783513093</v>
      </c>
      <c r="D34" s="90">
        <v>72.808689986740319</v>
      </c>
      <c r="E34" s="90">
        <v>69.966843616222761</v>
      </c>
      <c r="F34" s="90">
        <v>68.80156856165496</v>
      </c>
      <c r="G34" s="90">
        <v>63.926187978292141</v>
      </c>
      <c r="H34" s="90">
        <v>63.524299736980822</v>
      </c>
      <c r="I34" s="90">
        <v>61.95284810056792</v>
      </c>
      <c r="J34" s="90">
        <f>Table16!G34</f>
        <v>60.138504907445409</v>
      </c>
    </row>
    <row r="35" spans="1:10" s="23" customFormat="1" x14ac:dyDescent="0.2">
      <c r="A35" s="78" t="s">
        <v>28</v>
      </c>
      <c r="B35" s="89">
        <v>72.171773266282131</v>
      </c>
      <c r="C35" s="89">
        <v>69.909735258599611</v>
      </c>
      <c r="D35" s="89">
        <v>67.351798635517881</v>
      </c>
      <c r="E35" s="89">
        <v>66.301969327526606</v>
      </c>
      <c r="F35" s="89">
        <v>66.399884989452531</v>
      </c>
      <c r="G35" s="89">
        <v>62.105040724766653</v>
      </c>
      <c r="H35" s="89">
        <v>61.242793034278222</v>
      </c>
      <c r="I35" s="89">
        <v>59.893455279311922</v>
      </c>
      <c r="J35" s="89">
        <f>Table16!G35</f>
        <v>55.086925737173843</v>
      </c>
    </row>
    <row r="36" spans="1:10" s="23" customFormat="1" x14ac:dyDescent="0.2">
      <c r="A36" s="77" t="s">
        <v>29</v>
      </c>
      <c r="B36" s="90">
        <v>72.052334903988964</v>
      </c>
      <c r="C36" s="90">
        <v>61.932776602216677</v>
      </c>
      <c r="D36" s="90">
        <v>61.794865574630855</v>
      </c>
      <c r="E36" s="90">
        <v>59.177448465686659</v>
      </c>
      <c r="F36" s="90">
        <v>57.822254717034703</v>
      </c>
      <c r="G36" s="90">
        <v>55.10700057974644</v>
      </c>
      <c r="H36" s="90">
        <v>53.781633857506392</v>
      </c>
      <c r="I36" s="90">
        <v>53.639898624077148</v>
      </c>
      <c r="J36" s="90">
        <f>Table16!G36</f>
        <v>52.385603331983532</v>
      </c>
    </row>
    <row r="37" spans="1:10" s="23" customFormat="1" x14ac:dyDescent="0.2">
      <c r="A37" s="78" t="s">
        <v>30</v>
      </c>
      <c r="B37" s="89">
        <v>69.424528256552236</v>
      </c>
      <c r="C37" s="89">
        <v>65.398973070735835</v>
      </c>
      <c r="D37" s="89">
        <v>64.372619651368595</v>
      </c>
      <c r="E37" s="89">
        <v>62.324449522743464</v>
      </c>
      <c r="F37" s="89">
        <v>58.181276202810409</v>
      </c>
      <c r="G37" s="89">
        <v>50.895121445346135</v>
      </c>
      <c r="H37" s="89">
        <v>50.946755921863911</v>
      </c>
      <c r="I37" s="89">
        <v>48.292290082745609</v>
      </c>
      <c r="J37" s="89">
        <f>Table16!G37</f>
        <v>39.662050315350307</v>
      </c>
    </row>
    <row r="38" spans="1:10" s="23" customFormat="1" x14ac:dyDescent="0.2">
      <c r="A38" s="83" t="s">
        <v>31</v>
      </c>
      <c r="B38" s="187">
        <v>72.299555488811606</v>
      </c>
      <c r="C38" s="187">
        <v>68.087306326785082</v>
      </c>
      <c r="D38" s="187">
        <v>65.82807059524896</v>
      </c>
      <c r="E38" s="187">
        <v>63.931441215881399</v>
      </c>
      <c r="F38" s="187">
        <v>61.020254347340106</v>
      </c>
      <c r="G38" s="187">
        <v>56.746820138452158</v>
      </c>
      <c r="H38" s="187">
        <v>52.752375310955095</v>
      </c>
      <c r="I38" s="187">
        <v>48.040295284812274</v>
      </c>
      <c r="J38" s="187">
        <f>Table16!G38</f>
        <v>42.740481841427616</v>
      </c>
    </row>
    <row r="39" spans="1:10" s="23" customFormat="1" x14ac:dyDescent="0.2">
      <c r="A39" s="62"/>
      <c r="B39" s="24"/>
      <c r="C39" s="24"/>
      <c r="D39" s="24"/>
      <c r="E39" s="24"/>
      <c r="F39" s="24"/>
      <c r="G39" s="24"/>
      <c r="H39" s="24"/>
      <c r="I39" s="24"/>
      <c r="J39" s="24"/>
    </row>
    <row r="40" spans="1:10" x14ac:dyDescent="0.2">
      <c r="A40" s="12" t="s">
        <v>32</v>
      </c>
      <c r="B40" s="48"/>
      <c r="C40" s="12"/>
      <c r="D40" s="12"/>
      <c r="E40" s="12"/>
      <c r="F40" s="12"/>
      <c r="G40" s="12"/>
      <c r="H40" s="12"/>
      <c r="I40" s="12"/>
      <c r="J40" s="12"/>
    </row>
    <row r="41" spans="1:10" x14ac:dyDescent="0.2">
      <c r="A41" s="12"/>
      <c r="B41" s="48"/>
      <c r="C41" s="12"/>
      <c r="D41" s="12"/>
      <c r="E41" s="12"/>
      <c r="F41" s="12"/>
      <c r="G41" s="12"/>
      <c r="H41" s="12"/>
      <c r="I41" s="12"/>
      <c r="J41" s="12"/>
    </row>
    <row r="42" spans="1:10" x14ac:dyDescent="0.2">
      <c r="A42" s="51" t="s">
        <v>259</v>
      </c>
      <c r="B42" s="48"/>
      <c r="C42" s="12"/>
      <c r="D42" s="12"/>
      <c r="E42" s="12"/>
      <c r="F42" s="12"/>
      <c r="G42" s="12"/>
      <c r="H42" s="12"/>
      <c r="I42" s="12"/>
      <c r="J42" s="12"/>
    </row>
    <row r="43" spans="1:10" x14ac:dyDescent="0.2">
      <c r="A43" s="24" t="s">
        <v>281</v>
      </c>
      <c r="B43" s="12"/>
      <c r="C43" s="12"/>
      <c r="D43" s="12"/>
      <c r="E43" s="12"/>
      <c r="F43" s="12"/>
      <c r="G43" s="12"/>
      <c r="H43" s="12"/>
      <c r="I43" s="12"/>
      <c r="J43" s="12"/>
    </row>
    <row r="44" spans="1:10" x14ac:dyDescent="0.2">
      <c r="A44" s="12"/>
      <c r="B44" s="12"/>
      <c r="C44" s="12"/>
      <c r="D44" s="12"/>
      <c r="E44" s="12"/>
      <c r="F44" s="12"/>
      <c r="G44" s="12"/>
      <c r="H44" s="12"/>
      <c r="I44" s="12"/>
      <c r="J44" s="12"/>
    </row>
    <row r="45" spans="1:10" x14ac:dyDescent="0.2">
      <c r="A45" s="12"/>
      <c r="B45" s="12"/>
      <c r="C45" s="12"/>
      <c r="D45" s="12"/>
      <c r="E45" s="12"/>
      <c r="F45" s="12"/>
      <c r="G45" s="12"/>
      <c r="H45" s="12"/>
      <c r="I45" s="12"/>
      <c r="J45" s="12"/>
    </row>
  </sheetData>
  <pageMargins left="0.7" right="0.7" top="0.75" bottom="0.75" header="0.3" footer="0.3"/>
  <pageSetup paperSize="9" scale="78" orientation="landscape"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4"/>
  <sheetViews>
    <sheetView showGridLines="0" zoomScale="85" zoomScaleNormal="85" workbookViewId="0"/>
  </sheetViews>
  <sheetFormatPr defaultRowHeight="12.75" x14ac:dyDescent="0.2"/>
  <cols>
    <col min="1" max="6" width="17.140625" customWidth="1"/>
  </cols>
  <sheetData>
    <row r="1" spans="1:6" x14ac:dyDescent="0.2">
      <c r="A1" s="67" t="s">
        <v>227</v>
      </c>
      <c r="B1" s="67"/>
      <c r="C1" s="67"/>
      <c r="D1" s="67"/>
      <c r="E1" s="67"/>
      <c r="F1" s="135"/>
    </row>
    <row r="2" spans="1:6" x14ac:dyDescent="0.2">
      <c r="A2" s="75" t="s">
        <v>172</v>
      </c>
      <c r="B2" s="75"/>
      <c r="C2" s="67"/>
      <c r="D2" s="67"/>
      <c r="E2" s="67"/>
      <c r="F2" s="135"/>
    </row>
    <row r="3" spans="1:6" x14ac:dyDescent="0.2">
      <c r="A3" s="136"/>
      <c r="B3" s="136"/>
      <c r="C3" s="136"/>
      <c r="D3" s="137"/>
      <c r="E3" s="137"/>
      <c r="F3" s="69" t="s">
        <v>219</v>
      </c>
    </row>
    <row r="4" spans="1:6" s="177" customFormat="1" x14ac:dyDescent="0.2">
      <c r="A4" s="145"/>
      <c r="B4" s="145"/>
      <c r="C4" s="145"/>
      <c r="D4" s="69" t="s">
        <v>297</v>
      </c>
      <c r="E4" s="69"/>
      <c r="F4" s="69" t="s">
        <v>298</v>
      </c>
    </row>
    <row r="5" spans="1:6" ht="75" customHeight="1" x14ac:dyDescent="0.2">
      <c r="A5" s="81" t="s">
        <v>153</v>
      </c>
      <c r="B5" s="82" t="s">
        <v>205</v>
      </c>
      <c r="C5" s="82" t="s">
        <v>217</v>
      </c>
      <c r="D5" s="179" t="s">
        <v>260</v>
      </c>
      <c r="E5" s="82" t="s">
        <v>241</v>
      </c>
      <c r="F5" s="179" t="s">
        <v>261</v>
      </c>
    </row>
    <row r="6" spans="1:6" x14ac:dyDescent="0.2">
      <c r="A6" s="77" t="s">
        <v>0</v>
      </c>
      <c r="B6" s="77"/>
      <c r="C6" s="77"/>
      <c r="D6" s="77"/>
      <c r="E6" s="77"/>
      <c r="F6" s="77"/>
    </row>
    <row r="7" spans="1:6" x14ac:dyDescent="0.2">
      <c r="A7" s="78" t="s">
        <v>109</v>
      </c>
      <c r="B7" s="79">
        <f>Table13!F7</f>
        <v>30902.7</v>
      </c>
      <c r="C7" s="79">
        <v>54111</v>
      </c>
      <c r="D7" s="155">
        <f>1000*B7/C7</f>
        <v>571.0982979431169</v>
      </c>
      <c r="E7" s="79">
        <v>20178</v>
      </c>
      <c r="F7" s="154">
        <f>B7/E7</f>
        <v>1.5315046089800775</v>
      </c>
    </row>
    <row r="8" spans="1:6" x14ac:dyDescent="0.2">
      <c r="A8" s="77" t="s">
        <v>1</v>
      </c>
      <c r="B8" s="80">
        <f>Table13!F8</f>
        <v>40180.964999999997</v>
      </c>
      <c r="C8" s="87">
        <v>78924</v>
      </c>
      <c r="D8" s="156">
        <f t="shared" ref="D8:D38" si="0">1000*B8/C8</f>
        <v>509.10958643758551</v>
      </c>
      <c r="E8" s="87">
        <v>32424</v>
      </c>
      <c r="F8" s="153">
        <f t="shared" ref="F8:F38" si="1">B8/E8</f>
        <v>1.2392352886750555</v>
      </c>
    </row>
    <row r="9" spans="1:6" x14ac:dyDescent="0.2">
      <c r="A9" s="78" t="s">
        <v>2</v>
      </c>
      <c r="B9" s="79">
        <f>Table13!F9</f>
        <v>29417.832999999999</v>
      </c>
      <c r="C9" s="86">
        <v>65221</v>
      </c>
      <c r="D9" s="155">
        <f t="shared" si="0"/>
        <v>451.04848131736708</v>
      </c>
      <c r="E9" s="86">
        <v>25568</v>
      </c>
      <c r="F9" s="154">
        <f t="shared" si="1"/>
        <v>1.1505723169586983</v>
      </c>
    </row>
    <row r="10" spans="1:6" x14ac:dyDescent="0.2">
      <c r="A10" s="77" t="s">
        <v>3</v>
      </c>
      <c r="B10" s="80">
        <f>Table13!F10</f>
        <v>123368.34</v>
      </c>
      <c r="C10" s="87">
        <v>283166</v>
      </c>
      <c r="D10" s="156">
        <f t="shared" si="0"/>
        <v>435.67497510294316</v>
      </c>
      <c r="E10" s="87">
        <v>123945</v>
      </c>
      <c r="F10" s="153">
        <f t="shared" si="1"/>
        <v>0.99534745249909229</v>
      </c>
    </row>
    <row r="11" spans="1:6" x14ac:dyDescent="0.2">
      <c r="A11" s="78" t="s">
        <v>10</v>
      </c>
      <c r="B11" s="79">
        <f>Table13!F11</f>
        <v>17810.244999999999</v>
      </c>
      <c r="C11" s="86">
        <v>39114</v>
      </c>
      <c r="D11" s="155">
        <f t="shared" si="0"/>
        <v>455.34194917420871</v>
      </c>
      <c r="E11" s="86">
        <v>16489</v>
      </c>
      <c r="F11" s="154">
        <f t="shared" si="1"/>
        <v>1.0801288737946508</v>
      </c>
    </row>
    <row r="12" spans="1:6" x14ac:dyDescent="0.2">
      <c r="A12" s="77" t="s">
        <v>4</v>
      </c>
      <c r="B12" s="80">
        <f>Table13!F12</f>
        <v>28993.550000000003</v>
      </c>
      <c r="C12" s="87">
        <v>68388</v>
      </c>
      <c r="D12" s="156">
        <f t="shared" si="0"/>
        <v>423.95668830789032</v>
      </c>
      <c r="E12" s="87">
        <v>28409</v>
      </c>
      <c r="F12" s="153">
        <f t="shared" si="1"/>
        <v>1.0205762258439228</v>
      </c>
    </row>
    <row r="13" spans="1:6" x14ac:dyDescent="0.2">
      <c r="A13" s="78" t="s">
        <v>5</v>
      </c>
      <c r="B13" s="79">
        <f>Table13!F13</f>
        <v>30161.854999999996</v>
      </c>
      <c r="C13" s="86">
        <v>70467</v>
      </c>
      <c r="D13" s="155">
        <f t="shared" si="0"/>
        <v>428.02808406771959</v>
      </c>
      <c r="E13" s="86">
        <v>26758</v>
      </c>
      <c r="F13" s="154">
        <f t="shared" si="1"/>
        <v>1.1272088721130127</v>
      </c>
    </row>
    <row r="14" spans="1:6" x14ac:dyDescent="0.2">
      <c r="A14" s="77" t="s">
        <v>6</v>
      </c>
      <c r="B14" s="80">
        <f>Table13!F14</f>
        <v>17082.588</v>
      </c>
      <c r="C14" s="87">
        <v>32307</v>
      </c>
      <c r="D14" s="156">
        <f t="shared" si="0"/>
        <v>528.75810195932775</v>
      </c>
      <c r="E14" s="87">
        <v>13542</v>
      </c>
      <c r="F14" s="153">
        <f t="shared" si="1"/>
        <v>1.2614523704031901</v>
      </c>
    </row>
    <row r="15" spans="1:6" x14ac:dyDescent="0.2">
      <c r="A15" s="78" t="s">
        <v>7</v>
      </c>
      <c r="B15" s="79">
        <f>Table13!F15</f>
        <v>52824.691000000006</v>
      </c>
      <c r="C15" s="86">
        <v>123579</v>
      </c>
      <c r="D15" s="155">
        <f t="shared" si="0"/>
        <v>427.45685755670468</v>
      </c>
      <c r="E15" s="86">
        <v>47505</v>
      </c>
      <c r="F15" s="154">
        <f t="shared" si="1"/>
        <v>1.111981707188717</v>
      </c>
    </row>
    <row r="16" spans="1:6" x14ac:dyDescent="0.2">
      <c r="A16" s="77" t="s">
        <v>8</v>
      </c>
      <c r="B16" s="80">
        <f>Table13!F16</f>
        <v>40755.89</v>
      </c>
      <c r="C16" s="87">
        <v>85855</v>
      </c>
      <c r="D16" s="156">
        <f t="shared" si="0"/>
        <v>474.70607419486345</v>
      </c>
      <c r="E16" s="87">
        <v>34956</v>
      </c>
      <c r="F16" s="153">
        <f t="shared" si="1"/>
        <v>1.1659197276576267</v>
      </c>
    </row>
    <row r="17" spans="1:6" x14ac:dyDescent="0.2">
      <c r="A17" s="78" t="s">
        <v>9</v>
      </c>
      <c r="B17" s="79">
        <f>Table13!F17</f>
        <v>42024.640999999996</v>
      </c>
      <c r="C17" s="86">
        <v>79331</v>
      </c>
      <c r="D17" s="155">
        <f t="shared" si="0"/>
        <v>529.73794607404409</v>
      </c>
      <c r="E17" s="86">
        <v>33495</v>
      </c>
      <c r="F17" s="154">
        <f t="shared" si="1"/>
        <v>1.2546541573369159</v>
      </c>
    </row>
    <row r="18" spans="1:6" x14ac:dyDescent="0.2">
      <c r="A18" s="77" t="s">
        <v>11</v>
      </c>
      <c r="B18" s="80">
        <f>SUM(B7:B17)</f>
        <v>453523.29799999995</v>
      </c>
      <c r="C18" s="80">
        <f t="shared" ref="C18:E18" si="2">SUM(C7:C17)</f>
        <v>980463</v>
      </c>
      <c r="D18" s="157">
        <f>1000*B18/C18</f>
        <v>462.56033934987852</v>
      </c>
      <c r="E18" s="80">
        <f t="shared" si="2"/>
        <v>403269</v>
      </c>
      <c r="F18" s="153">
        <f t="shared" si="1"/>
        <v>1.1246173100337491</v>
      </c>
    </row>
    <row r="19" spans="1:6" x14ac:dyDescent="0.2">
      <c r="A19" s="78" t="s">
        <v>12</v>
      </c>
      <c r="B19" s="79"/>
      <c r="C19" s="86"/>
      <c r="D19" s="155"/>
      <c r="E19" s="89"/>
      <c r="F19" s="154"/>
    </row>
    <row r="20" spans="1:6" x14ac:dyDescent="0.2">
      <c r="A20" s="77" t="s">
        <v>13</v>
      </c>
      <c r="B20" s="80">
        <f>Table13!F20</f>
        <v>13899.800000000001</v>
      </c>
      <c r="C20" s="87">
        <v>31922</v>
      </c>
      <c r="D20" s="156">
        <f t="shared" si="0"/>
        <v>435.43011089530739</v>
      </c>
      <c r="E20" s="87">
        <v>11719</v>
      </c>
      <c r="F20" s="153">
        <f t="shared" si="1"/>
        <v>1.186090963392781</v>
      </c>
    </row>
    <row r="21" spans="1:6" x14ac:dyDescent="0.2">
      <c r="A21" s="78" t="s">
        <v>14</v>
      </c>
      <c r="B21" s="79">
        <f>Table13!F21</f>
        <v>30840.434000000001</v>
      </c>
      <c r="C21" s="86">
        <v>59217</v>
      </c>
      <c r="D21" s="155">
        <f t="shared" si="0"/>
        <v>520.80372190418291</v>
      </c>
      <c r="E21" s="86">
        <v>24642</v>
      </c>
      <c r="F21" s="154">
        <f t="shared" si="1"/>
        <v>1.2515394042691341</v>
      </c>
    </row>
    <row r="22" spans="1:6" x14ac:dyDescent="0.2">
      <c r="A22" s="77" t="s">
        <v>15</v>
      </c>
      <c r="B22" s="80">
        <f>Table13!F22</f>
        <v>50400.656000000003</v>
      </c>
      <c r="C22" s="87">
        <v>109150</v>
      </c>
      <c r="D22" s="156">
        <f t="shared" si="0"/>
        <v>461.75589555657353</v>
      </c>
      <c r="E22" s="87">
        <v>42185</v>
      </c>
      <c r="F22" s="153">
        <f t="shared" si="1"/>
        <v>1.1947530164750504</v>
      </c>
    </row>
    <row r="23" spans="1:6" x14ac:dyDescent="0.2">
      <c r="A23" s="78" t="s">
        <v>16</v>
      </c>
      <c r="B23" s="79">
        <f>Table13!F23</f>
        <v>16329.72</v>
      </c>
      <c r="C23" s="86">
        <v>34011</v>
      </c>
      <c r="D23" s="155">
        <f t="shared" si="0"/>
        <v>480.1305459998236</v>
      </c>
      <c r="E23" s="86">
        <v>12527</v>
      </c>
      <c r="F23" s="154">
        <f t="shared" si="1"/>
        <v>1.30356190628243</v>
      </c>
    </row>
    <row r="24" spans="1:6" x14ac:dyDescent="0.2">
      <c r="A24" s="77" t="s">
        <v>17</v>
      </c>
      <c r="B24" s="80">
        <f>Table13!F24</f>
        <v>21043.517</v>
      </c>
      <c r="C24" s="87">
        <v>46280</v>
      </c>
      <c r="D24" s="156">
        <f t="shared" si="0"/>
        <v>454.70002160760589</v>
      </c>
      <c r="E24" s="87">
        <v>15655</v>
      </c>
      <c r="F24" s="153">
        <f t="shared" si="1"/>
        <v>1.3442042159054615</v>
      </c>
    </row>
    <row r="25" spans="1:6" x14ac:dyDescent="0.2">
      <c r="A25" s="78" t="s">
        <v>18</v>
      </c>
      <c r="B25" s="79">
        <f>Table13!F25</f>
        <v>9122.4889999999996</v>
      </c>
      <c r="C25" s="86">
        <v>17153</v>
      </c>
      <c r="D25" s="155">
        <f t="shared" si="0"/>
        <v>531.83052527254711</v>
      </c>
      <c r="E25" s="86">
        <v>6932</v>
      </c>
      <c r="F25" s="154">
        <f t="shared" si="1"/>
        <v>1.315996682054241</v>
      </c>
    </row>
    <row r="26" spans="1:6" x14ac:dyDescent="0.2">
      <c r="A26" s="77" t="s">
        <v>19</v>
      </c>
      <c r="B26" s="80">
        <f>Table13!F26</f>
        <v>16729.969999999998</v>
      </c>
      <c r="C26" s="87">
        <v>40048</v>
      </c>
      <c r="D26" s="156">
        <f t="shared" si="0"/>
        <v>417.7479524570515</v>
      </c>
      <c r="E26" s="87">
        <v>15304</v>
      </c>
      <c r="F26" s="153">
        <f t="shared" si="1"/>
        <v>1.0931762937794038</v>
      </c>
    </row>
    <row r="27" spans="1:6" x14ac:dyDescent="0.2">
      <c r="A27" s="78" t="s">
        <v>20</v>
      </c>
      <c r="B27" s="79">
        <f>SUM(B20:B26)</f>
        <v>158366.58600000001</v>
      </c>
      <c r="C27" s="79">
        <f t="shared" ref="C27:E27" si="3">SUM(C20:C26)</f>
        <v>337781</v>
      </c>
      <c r="D27" s="158">
        <f t="shared" si="0"/>
        <v>468.84397286999564</v>
      </c>
      <c r="E27" s="79">
        <f t="shared" si="3"/>
        <v>128964</v>
      </c>
      <c r="F27" s="154">
        <f t="shared" si="1"/>
        <v>1.2279906485530847</v>
      </c>
    </row>
    <row r="28" spans="1:6" x14ac:dyDescent="0.2">
      <c r="A28" s="77" t="s">
        <v>21</v>
      </c>
      <c r="B28" s="80"/>
      <c r="C28" s="87"/>
      <c r="D28" s="156"/>
      <c r="E28" s="90"/>
      <c r="F28" s="153"/>
    </row>
    <row r="29" spans="1:6" x14ac:dyDescent="0.2">
      <c r="A29" s="78" t="s">
        <v>22</v>
      </c>
      <c r="B29" s="79">
        <f>Table13!F29</f>
        <v>25282.493000000002</v>
      </c>
      <c r="C29" s="86">
        <v>60820</v>
      </c>
      <c r="D29" s="155">
        <f t="shared" si="0"/>
        <v>415.69373561328518</v>
      </c>
      <c r="E29" s="86">
        <v>21837</v>
      </c>
      <c r="F29" s="154">
        <f t="shared" si="1"/>
        <v>1.1577823418967808</v>
      </c>
    </row>
    <row r="30" spans="1:6" x14ac:dyDescent="0.2">
      <c r="A30" s="77" t="s">
        <v>23</v>
      </c>
      <c r="B30" s="80">
        <f>Table13!F30</f>
        <v>23447.517</v>
      </c>
      <c r="C30" s="87">
        <v>49160</v>
      </c>
      <c r="D30" s="156">
        <f t="shared" si="0"/>
        <v>476.96332384052073</v>
      </c>
      <c r="E30" s="87">
        <v>18783</v>
      </c>
      <c r="F30" s="153">
        <f t="shared" si="1"/>
        <v>1.2483371665868073</v>
      </c>
    </row>
    <row r="31" spans="1:6" x14ac:dyDescent="0.2">
      <c r="A31" s="78" t="s">
        <v>24</v>
      </c>
      <c r="B31" s="79">
        <f>Table13!F31</f>
        <v>18215.376000000004</v>
      </c>
      <c r="C31" s="86">
        <v>37871</v>
      </c>
      <c r="D31" s="155">
        <f t="shared" si="0"/>
        <v>480.98481687835027</v>
      </c>
      <c r="E31" s="86">
        <v>13290</v>
      </c>
      <c r="F31" s="154">
        <f t="shared" si="1"/>
        <v>1.3706076749435669</v>
      </c>
    </row>
    <row r="32" spans="1:6" x14ac:dyDescent="0.2">
      <c r="A32" s="77" t="s">
        <v>25</v>
      </c>
      <c r="B32" s="80">
        <f>Table13!F32</f>
        <v>43569.696000000004</v>
      </c>
      <c r="C32" s="87">
        <v>96808</v>
      </c>
      <c r="D32" s="156">
        <f t="shared" si="0"/>
        <v>450.06297000247912</v>
      </c>
      <c r="E32" s="87">
        <v>37004</v>
      </c>
      <c r="F32" s="153">
        <f t="shared" si="1"/>
        <v>1.1774320613987679</v>
      </c>
    </row>
    <row r="33" spans="1:6" x14ac:dyDescent="0.2">
      <c r="A33" s="78" t="s">
        <v>26</v>
      </c>
      <c r="B33" s="79">
        <f>Table13!F33</f>
        <v>29146.079999999994</v>
      </c>
      <c r="C33" s="86">
        <v>60084</v>
      </c>
      <c r="D33" s="155">
        <f t="shared" si="0"/>
        <v>485.08887557419604</v>
      </c>
      <c r="E33" s="86">
        <v>21171</v>
      </c>
      <c r="F33" s="154">
        <f t="shared" si="1"/>
        <v>1.3766983137310469</v>
      </c>
    </row>
    <row r="34" spans="1:6" x14ac:dyDescent="0.2">
      <c r="A34" s="77" t="s">
        <v>27</v>
      </c>
      <c r="B34" s="80">
        <f>Table13!F34</f>
        <v>24964.715000000004</v>
      </c>
      <c r="C34" s="87">
        <v>62985</v>
      </c>
      <c r="D34" s="156">
        <f t="shared" si="0"/>
        <v>396.35968881479721</v>
      </c>
      <c r="E34" s="87">
        <v>24824</v>
      </c>
      <c r="F34" s="153">
        <f t="shared" si="1"/>
        <v>1.0056685062842412</v>
      </c>
    </row>
    <row r="35" spans="1:6" x14ac:dyDescent="0.2">
      <c r="A35" s="78" t="s">
        <v>28</v>
      </c>
      <c r="B35" s="79">
        <f>Table13!F35</f>
        <v>40097.239000000001</v>
      </c>
      <c r="C35" s="86">
        <v>102519</v>
      </c>
      <c r="D35" s="155">
        <f t="shared" si="0"/>
        <v>391.12007530311456</v>
      </c>
      <c r="E35" s="86">
        <v>36332</v>
      </c>
      <c r="F35" s="154">
        <f t="shared" si="1"/>
        <v>1.103634234283827</v>
      </c>
    </row>
    <row r="36" spans="1:6" x14ac:dyDescent="0.2">
      <c r="A36" s="77" t="s">
        <v>29</v>
      </c>
      <c r="B36" s="80">
        <f>Table13!F36</f>
        <v>22956.415999999997</v>
      </c>
      <c r="C36" s="87">
        <v>52007</v>
      </c>
      <c r="D36" s="156">
        <f t="shared" si="0"/>
        <v>441.41011786874839</v>
      </c>
      <c r="E36" s="87">
        <v>19423</v>
      </c>
      <c r="F36" s="153">
        <f t="shared" si="1"/>
        <v>1.1819191679967047</v>
      </c>
    </row>
    <row r="37" spans="1:6" x14ac:dyDescent="0.2">
      <c r="A37" s="78" t="s">
        <v>30</v>
      </c>
      <c r="B37" s="79">
        <f>SUM(B29:B36)</f>
        <v>227679.53199999998</v>
      </c>
      <c r="C37" s="79">
        <f t="shared" ref="C37:E37" si="4">SUM(C29:C36)</f>
        <v>522254</v>
      </c>
      <c r="D37" s="158">
        <f t="shared" si="0"/>
        <v>435.95555419393622</v>
      </c>
      <c r="E37" s="79">
        <f t="shared" si="4"/>
        <v>192664</v>
      </c>
      <c r="F37" s="154">
        <f t="shared" si="1"/>
        <v>1.1817440310592533</v>
      </c>
    </row>
    <row r="38" spans="1:6" x14ac:dyDescent="0.2">
      <c r="A38" s="83" t="s">
        <v>31</v>
      </c>
      <c r="B38" s="84">
        <f>B18+B27+B37</f>
        <v>839569.41599999997</v>
      </c>
      <c r="C38" s="84">
        <f t="shared" ref="C38:E38" si="5">C18+C27+C37</f>
        <v>1840498</v>
      </c>
      <c r="D38" s="159">
        <f t="shared" si="0"/>
        <v>456.16426423717928</v>
      </c>
      <c r="E38" s="84">
        <f t="shared" si="5"/>
        <v>724897</v>
      </c>
      <c r="F38" s="160">
        <f t="shared" si="1"/>
        <v>1.1581913237328889</v>
      </c>
    </row>
    <row r="39" spans="1:6" x14ac:dyDescent="0.2">
      <c r="A39" s="138"/>
      <c r="B39" s="138"/>
      <c r="C39" s="138"/>
      <c r="D39" s="139"/>
      <c r="E39" s="140"/>
      <c r="F39" s="140"/>
    </row>
    <row r="40" spans="1:6" x14ac:dyDescent="0.2">
      <c r="A40" s="138" t="s">
        <v>220</v>
      </c>
      <c r="B40" s="138"/>
      <c r="C40" s="141"/>
      <c r="D40" s="141"/>
      <c r="E40" s="141"/>
      <c r="F40" s="141"/>
    </row>
    <row r="41" spans="1:6" x14ac:dyDescent="0.2">
      <c r="A41" s="138"/>
      <c r="B41" s="138"/>
      <c r="C41" s="141"/>
      <c r="D41" s="141"/>
      <c r="E41" s="141"/>
      <c r="F41" s="141"/>
    </row>
    <row r="42" spans="1:6" s="176" customFormat="1" x14ac:dyDescent="0.2">
      <c r="A42" s="181" t="s">
        <v>262</v>
      </c>
      <c r="B42" s="181"/>
      <c r="C42" s="182"/>
      <c r="D42" s="182"/>
      <c r="E42" s="182"/>
      <c r="F42" s="182"/>
    </row>
    <row r="43" spans="1:6" x14ac:dyDescent="0.2">
      <c r="A43" s="184" t="s">
        <v>303</v>
      </c>
      <c r="B43" s="143"/>
      <c r="C43" s="142"/>
      <c r="D43" s="142"/>
      <c r="E43" s="142"/>
      <c r="F43" s="142"/>
    </row>
    <row r="44" spans="1:6" x14ac:dyDescent="0.2">
      <c r="A44" s="143"/>
      <c r="B44" s="143"/>
      <c r="C44" s="142"/>
      <c r="D44" s="142"/>
      <c r="E44" s="142"/>
      <c r="F44" s="142"/>
    </row>
  </sheetData>
  <pageMargins left="0.7" right="0.7" top="0.75" bottom="0.75" header="0.3" footer="0.3"/>
  <pageSetup paperSize="9" scale="82" orientation="landscape" verticalDpi="1200" r:id="rId1"/>
  <ignoredErrors>
    <ignoredError sqref="D37:D38 D27 D18"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K44"/>
  <sheetViews>
    <sheetView showGridLines="0" zoomScale="85" zoomScaleNormal="85" workbookViewId="0"/>
  </sheetViews>
  <sheetFormatPr defaultRowHeight="12.75" x14ac:dyDescent="0.2"/>
  <cols>
    <col min="1" max="7" width="17.140625" customWidth="1"/>
    <col min="8" max="8" width="17.140625" style="1" customWidth="1"/>
    <col min="9" max="11" width="17.140625" customWidth="1"/>
  </cols>
  <sheetData>
    <row r="1" spans="1:11" x14ac:dyDescent="0.2">
      <c r="A1" s="44" t="s">
        <v>226</v>
      </c>
      <c r="B1" s="24"/>
      <c r="C1" s="24"/>
      <c r="D1" s="24"/>
      <c r="E1" s="24"/>
      <c r="F1" s="24"/>
      <c r="G1" s="24"/>
      <c r="H1" s="24"/>
      <c r="I1" s="45"/>
      <c r="J1" s="45"/>
      <c r="K1" s="24"/>
    </row>
    <row r="2" spans="1:11" x14ac:dyDescent="0.2">
      <c r="A2" s="75" t="s">
        <v>174</v>
      </c>
      <c r="B2" s="24"/>
      <c r="C2" s="24"/>
      <c r="D2" s="24"/>
      <c r="E2" s="24"/>
      <c r="F2" s="24"/>
      <c r="G2" s="24"/>
      <c r="H2" s="24"/>
      <c r="I2" s="45"/>
      <c r="J2" s="45"/>
      <c r="K2" s="24"/>
    </row>
    <row r="3" spans="1:11" x14ac:dyDescent="0.2">
      <c r="A3" s="24"/>
      <c r="B3" s="24"/>
      <c r="C3" s="24"/>
      <c r="D3" s="24"/>
      <c r="E3" s="45"/>
      <c r="F3" s="45"/>
      <c r="G3" s="45"/>
      <c r="H3" s="45"/>
      <c r="I3" s="45"/>
      <c r="J3" s="45"/>
      <c r="K3" s="45" t="s">
        <v>216</v>
      </c>
    </row>
    <row r="4" spans="1:11" x14ac:dyDescent="0.2">
      <c r="A4" s="24"/>
      <c r="B4" s="24"/>
      <c r="C4" s="24"/>
      <c r="D4" s="24"/>
      <c r="E4" s="45"/>
      <c r="F4" s="45"/>
      <c r="G4" s="45"/>
      <c r="H4" s="45"/>
      <c r="I4" s="45"/>
      <c r="J4" s="45"/>
      <c r="K4" s="45" t="s">
        <v>297</v>
      </c>
    </row>
    <row r="5" spans="1:11" ht="75.75" customHeight="1" x14ac:dyDescent="0.2">
      <c r="A5" s="81" t="s">
        <v>153</v>
      </c>
      <c r="B5" s="82" t="s">
        <v>63</v>
      </c>
      <c r="C5" s="82" t="s">
        <v>64</v>
      </c>
      <c r="D5" s="82" t="s">
        <v>65</v>
      </c>
      <c r="E5" s="82" t="s">
        <v>66</v>
      </c>
      <c r="F5" s="82" t="s">
        <v>67</v>
      </c>
      <c r="G5" s="82" t="s">
        <v>68</v>
      </c>
      <c r="H5" s="82" t="s">
        <v>69</v>
      </c>
      <c r="I5" s="82" t="s">
        <v>70</v>
      </c>
      <c r="J5" s="82" t="s">
        <v>71</v>
      </c>
      <c r="K5" s="82" t="s">
        <v>159</v>
      </c>
    </row>
    <row r="6" spans="1:11" x14ac:dyDescent="0.2">
      <c r="A6" s="77" t="s">
        <v>0</v>
      </c>
      <c r="B6" s="77"/>
      <c r="C6" s="77"/>
      <c r="D6" s="77"/>
      <c r="E6" s="77"/>
      <c r="F6" s="77"/>
      <c r="G6" s="77"/>
      <c r="H6" s="77"/>
      <c r="I6" s="77"/>
      <c r="J6" s="77"/>
      <c r="K6" s="77"/>
    </row>
    <row r="7" spans="1:11" x14ac:dyDescent="0.2">
      <c r="A7" s="78" t="s">
        <v>109</v>
      </c>
      <c r="B7" s="86">
        <v>616.16642283816373</v>
      </c>
      <c r="C7" s="86">
        <v>641.0567774535341</v>
      </c>
      <c r="D7" s="86">
        <v>672.03853623829411</v>
      </c>
      <c r="E7" s="86">
        <v>613.66729266256925</v>
      </c>
      <c r="F7" s="86">
        <v>575.69243489045061</v>
      </c>
      <c r="G7" s="86">
        <v>558.9952045556721</v>
      </c>
      <c r="H7" s="86">
        <v>547.43436754176616</v>
      </c>
      <c r="I7" s="86">
        <v>514.1450729079595</v>
      </c>
      <c r="J7" s="86">
        <v>536.43336173996818</v>
      </c>
      <c r="K7" s="86">
        <f>Table17!D7</f>
        <v>571.0982979431169</v>
      </c>
    </row>
    <row r="8" spans="1:11" x14ac:dyDescent="0.2">
      <c r="A8" s="77" t="s">
        <v>1</v>
      </c>
      <c r="B8" s="87">
        <v>614.0852390852391</v>
      </c>
      <c r="C8" s="87">
        <v>601.73954360077607</v>
      </c>
      <c r="D8" s="87">
        <v>593.50517079285487</v>
      </c>
      <c r="E8" s="87">
        <v>544.70775729149125</v>
      </c>
      <c r="F8" s="87">
        <v>532.83224793430975</v>
      </c>
      <c r="G8" s="87">
        <v>527.2560529188878</v>
      </c>
      <c r="H8" s="87">
        <v>494.80246518123693</v>
      </c>
      <c r="I8" s="87">
        <v>491.88160407383833</v>
      </c>
      <c r="J8" s="87">
        <v>491.17862735362638</v>
      </c>
      <c r="K8" s="87">
        <f>Table17!D8</f>
        <v>509.10958643758551</v>
      </c>
    </row>
    <row r="9" spans="1:11" x14ac:dyDescent="0.2">
      <c r="A9" s="78" t="s">
        <v>2</v>
      </c>
      <c r="B9" s="86">
        <v>608.14499038982797</v>
      </c>
      <c r="C9" s="86">
        <v>585.68224648884404</v>
      </c>
      <c r="D9" s="86">
        <v>526.11391977344772</v>
      </c>
      <c r="E9" s="86">
        <v>515.42949125596181</v>
      </c>
      <c r="F9" s="86">
        <v>504.79380532369788</v>
      </c>
      <c r="G9" s="86">
        <v>480.15837295795865</v>
      </c>
      <c r="H9" s="86">
        <v>449.2760615653313</v>
      </c>
      <c r="I9" s="86">
        <v>424.14983501417481</v>
      </c>
      <c r="J9" s="86">
        <v>435.98072944010374</v>
      </c>
      <c r="K9" s="86">
        <f>Table17!D9</f>
        <v>451.04848131736708</v>
      </c>
    </row>
    <row r="10" spans="1:11" x14ac:dyDescent="0.2">
      <c r="A10" s="77" t="s">
        <v>3</v>
      </c>
      <c r="B10" s="87">
        <v>558.83600377002824</v>
      </c>
      <c r="C10" s="87">
        <v>533.84821269039048</v>
      </c>
      <c r="D10" s="87">
        <v>523.95956222661846</v>
      </c>
      <c r="E10" s="87">
        <v>469.44155343721752</v>
      </c>
      <c r="F10" s="87">
        <v>464.04369939461714</v>
      </c>
      <c r="G10" s="87">
        <v>449.01767983771202</v>
      </c>
      <c r="H10" s="87">
        <v>431.44890752593238</v>
      </c>
      <c r="I10" s="87">
        <v>419.73163611217058</v>
      </c>
      <c r="J10" s="87">
        <v>434.23257671215856</v>
      </c>
      <c r="K10" s="87">
        <f>Table17!D10</f>
        <v>435.67497510294316</v>
      </c>
    </row>
    <row r="11" spans="1:11" x14ac:dyDescent="0.2">
      <c r="A11" s="78" t="s">
        <v>10</v>
      </c>
      <c r="B11" s="86">
        <v>574.27272024530396</v>
      </c>
      <c r="C11" s="86">
        <v>551.40411204424413</v>
      </c>
      <c r="D11" s="86">
        <v>526.29044482311349</v>
      </c>
      <c r="E11" s="86">
        <v>497.4307027576566</v>
      </c>
      <c r="F11" s="86">
        <v>501.75111405362725</v>
      </c>
      <c r="G11" s="86">
        <v>496.20691410824298</v>
      </c>
      <c r="H11" s="86">
        <v>491.81382026494816</v>
      </c>
      <c r="I11" s="86">
        <v>455.76831389400439</v>
      </c>
      <c r="J11" s="86">
        <v>445.2238626169422</v>
      </c>
      <c r="K11" s="86">
        <f>Table17!D11</f>
        <v>455.34194917420871</v>
      </c>
    </row>
    <row r="12" spans="1:11" x14ac:dyDescent="0.2">
      <c r="A12" s="77" t="s">
        <v>4</v>
      </c>
      <c r="B12" s="87">
        <v>495.91577863889563</v>
      </c>
      <c r="C12" s="87">
        <v>479.24358799557638</v>
      </c>
      <c r="D12" s="87">
        <v>476.76213423042543</v>
      </c>
      <c r="E12" s="87">
        <v>452.43349100659822</v>
      </c>
      <c r="F12" s="87">
        <v>445.25735316118602</v>
      </c>
      <c r="G12" s="87">
        <v>445.93156154098261</v>
      </c>
      <c r="H12" s="87">
        <v>432.28241715862231</v>
      </c>
      <c r="I12" s="87">
        <v>407.97403863193341</v>
      </c>
      <c r="J12" s="87">
        <v>413.61445428163165</v>
      </c>
      <c r="K12" s="87">
        <f>Table17!D12</f>
        <v>423.95668830789032</v>
      </c>
    </row>
    <row r="13" spans="1:11" x14ac:dyDescent="0.2">
      <c r="A13" s="78" t="s">
        <v>5</v>
      </c>
      <c r="B13" s="86">
        <v>444.071590721169</v>
      </c>
      <c r="C13" s="86">
        <v>457.46170802180455</v>
      </c>
      <c r="D13" s="86">
        <v>457.47606262012704</v>
      </c>
      <c r="E13" s="86">
        <v>459.03004921102678</v>
      </c>
      <c r="F13" s="86">
        <v>462.10435523219724</v>
      </c>
      <c r="G13" s="86">
        <v>449.16273063789492</v>
      </c>
      <c r="H13" s="86">
        <v>430.2760030886264</v>
      </c>
      <c r="I13" s="86">
        <v>447.34440658716636</v>
      </c>
      <c r="J13" s="86">
        <v>428.2154324038122</v>
      </c>
      <c r="K13" s="86">
        <f>Table17!D13</f>
        <v>428.02808406771959</v>
      </c>
    </row>
    <row r="14" spans="1:11" x14ac:dyDescent="0.2">
      <c r="A14" s="77" t="s">
        <v>6</v>
      </c>
      <c r="B14" s="87">
        <v>635.80931688925807</v>
      </c>
      <c r="C14" s="87">
        <v>596.13776254838501</v>
      </c>
      <c r="D14" s="87">
        <v>563.22879064209803</v>
      </c>
      <c r="E14" s="87">
        <v>530.44765693522118</v>
      </c>
      <c r="F14" s="87">
        <v>533.75182095498974</v>
      </c>
      <c r="G14" s="87">
        <v>522.21662727046532</v>
      </c>
      <c r="H14" s="87">
        <v>529.20992033856112</v>
      </c>
      <c r="I14" s="87">
        <v>528.65595974030009</v>
      </c>
      <c r="J14" s="87">
        <v>522.07011173184367</v>
      </c>
      <c r="K14" s="87">
        <f>Table17!D14</f>
        <v>528.75810195932775</v>
      </c>
    </row>
    <row r="15" spans="1:11" x14ac:dyDescent="0.2">
      <c r="A15" s="78" t="s">
        <v>7</v>
      </c>
      <c r="B15" s="86">
        <v>544.5491270844085</v>
      </c>
      <c r="C15" s="86">
        <v>526.54573546501388</v>
      </c>
      <c r="D15" s="86">
        <v>518.91704065182341</v>
      </c>
      <c r="E15" s="86">
        <v>480.48500541972783</v>
      </c>
      <c r="F15" s="86">
        <v>470.77423948329789</v>
      </c>
      <c r="G15" s="86">
        <v>463.60806918839273</v>
      </c>
      <c r="H15" s="86">
        <v>440.32054346563081</v>
      </c>
      <c r="I15" s="86">
        <v>414.24432355140652</v>
      </c>
      <c r="J15" s="86">
        <v>419.59521272235429</v>
      </c>
      <c r="K15" s="86">
        <f>Table17!D15</f>
        <v>427.45685755670468</v>
      </c>
    </row>
    <row r="16" spans="1:11" x14ac:dyDescent="0.2">
      <c r="A16" s="77" t="s">
        <v>8</v>
      </c>
      <c r="B16" s="87">
        <v>576.67021328637122</v>
      </c>
      <c r="C16" s="87">
        <v>585.12597830982145</v>
      </c>
      <c r="D16" s="87">
        <v>565.57526615349298</v>
      </c>
      <c r="E16" s="87">
        <v>543.15955686641246</v>
      </c>
      <c r="F16" s="87">
        <v>505.59545864804511</v>
      </c>
      <c r="G16" s="87">
        <v>507.56591070163006</v>
      </c>
      <c r="H16" s="87">
        <v>487.1134687540432</v>
      </c>
      <c r="I16" s="87">
        <v>459.55076064789853</v>
      </c>
      <c r="J16" s="87">
        <v>475.76778325814075</v>
      </c>
      <c r="K16" s="87">
        <f>Table17!D16</f>
        <v>474.70607419486345</v>
      </c>
    </row>
    <row r="17" spans="1:11" x14ac:dyDescent="0.2">
      <c r="A17" s="78" t="s">
        <v>9</v>
      </c>
      <c r="B17" s="86">
        <v>598.2840892969989</v>
      </c>
      <c r="C17" s="86">
        <v>602.00090961501508</v>
      </c>
      <c r="D17" s="86">
        <v>601.91920975522373</v>
      </c>
      <c r="E17" s="86">
        <v>520.82945270322136</v>
      </c>
      <c r="F17" s="86">
        <v>501.23286017460703</v>
      </c>
      <c r="G17" s="86">
        <v>499.31773074781023</v>
      </c>
      <c r="H17" s="86">
        <v>490.9954697457253</v>
      </c>
      <c r="I17" s="86">
        <v>497.43750944346505</v>
      </c>
      <c r="J17" s="86">
        <v>506.86890612409348</v>
      </c>
      <c r="K17" s="86">
        <f>Table17!D17</f>
        <v>529.73794607404409</v>
      </c>
    </row>
    <row r="18" spans="1:11" x14ac:dyDescent="0.2">
      <c r="A18" s="77" t="s">
        <v>11</v>
      </c>
      <c r="B18" s="87">
        <v>563.30446198719028</v>
      </c>
      <c r="C18" s="87">
        <v>551.31742793102831</v>
      </c>
      <c r="D18" s="87">
        <v>540.65493569663124</v>
      </c>
      <c r="E18" s="87">
        <v>499.76762725852188</v>
      </c>
      <c r="F18" s="87">
        <v>488.39556357858567</v>
      </c>
      <c r="G18" s="87">
        <v>478.63048256388242</v>
      </c>
      <c r="H18" s="87">
        <v>460.62697975812006</v>
      </c>
      <c r="I18" s="87">
        <v>446.44423919576298</v>
      </c>
      <c r="J18" s="87">
        <v>453.77596448138661</v>
      </c>
      <c r="K18" s="87">
        <f>Table17!D18</f>
        <v>462.56033934987852</v>
      </c>
    </row>
    <row r="19" spans="1:11" x14ac:dyDescent="0.2">
      <c r="A19" s="78" t="s">
        <v>12</v>
      </c>
      <c r="B19" s="86"/>
      <c r="C19" s="86"/>
      <c r="D19" s="86"/>
      <c r="E19" s="86"/>
      <c r="F19" s="86"/>
      <c r="G19" s="86"/>
      <c r="H19" s="86"/>
      <c r="I19" s="86"/>
      <c r="J19" s="86"/>
      <c r="K19" s="86"/>
    </row>
    <row r="20" spans="1:11" x14ac:dyDescent="0.2">
      <c r="A20" s="77" t="s">
        <v>13</v>
      </c>
      <c r="B20" s="87">
        <v>461.09511781599252</v>
      </c>
      <c r="C20" s="87">
        <v>480.22421066956997</v>
      </c>
      <c r="D20" s="87">
        <v>455.80637646432376</v>
      </c>
      <c r="E20" s="87">
        <v>447.40945425836384</v>
      </c>
      <c r="F20" s="87">
        <v>449.72992274232297</v>
      </c>
      <c r="G20" s="87">
        <v>451.98611783696532</v>
      </c>
      <c r="H20" s="87">
        <v>443.73737050773758</v>
      </c>
      <c r="I20" s="87">
        <v>419.65452759025072</v>
      </c>
      <c r="J20" s="87">
        <v>418.20619728987026</v>
      </c>
      <c r="K20" s="87">
        <f>Table17!D20</f>
        <v>435.43011089530739</v>
      </c>
    </row>
    <row r="21" spans="1:11" x14ac:dyDescent="0.2">
      <c r="A21" s="78" t="s">
        <v>14</v>
      </c>
      <c r="B21" s="86">
        <v>680.42434141933688</v>
      </c>
      <c r="C21" s="86">
        <v>660.08456834905166</v>
      </c>
      <c r="D21" s="86">
        <v>608.83688725068032</v>
      </c>
      <c r="E21" s="86">
        <v>585.72580921390647</v>
      </c>
      <c r="F21" s="86">
        <v>565.48241437567196</v>
      </c>
      <c r="G21" s="86">
        <v>574.96561799279743</v>
      </c>
      <c r="H21" s="86">
        <v>527.13456808968942</v>
      </c>
      <c r="I21" s="86">
        <v>499.67694472225526</v>
      </c>
      <c r="J21" s="86">
        <v>503.75241772945134</v>
      </c>
      <c r="K21" s="86">
        <f>Table17!D21</f>
        <v>520.80372190418291</v>
      </c>
    </row>
    <row r="22" spans="1:11" x14ac:dyDescent="0.2">
      <c r="A22" s="77" t="s">
        <v>15</v>
      </c>
      <c r="B22" s="87">
        <v>472.07209313198371</v>
      </c>
      <c r="C22" s="87">
        <v>515.64337754530175</v>
      </c>
      <c r="D22" s="87">
        <v>472.94012070713183</v>
      </c>
      <c r="E22" s="87">
        <v>456.52205542083925</v>
      </c>
      <c r="F22" s="87">
        <v>469.88152467774529</v>
      </c>
      <c r="G22" s="87">
        <v>494.81890272610616</v>
      </c>
      <c r="H22" s="87">
        <v>453.41003685537726</v>
      </c>
      <c r="I22" s="87">
        <v>435.45607168511594</v>
      </c>
      <c r="J22" s="87">
        <v>424.52104778565507</v>
      </c>
      <c r="K22" s="87">
        <f>Table17!D22</f>
        <v>461.75589555657353</v>
      </c>
    </row>
    <row r="23" spans="1:11" x14ac:dyDescent="0.2">
      <c r="A23" s="78" t="s">
        <v>16</v>
      </c>
      <c r="B23" s="86">
        <v>467.39182476509666</v>
      </c>
      <c r="C23" s="86">
        <v>485.54782867340867</v>
      </c>
      <c r="D23" s="86">
        <v>576.92394508799623</v>
      </c>
      <c r="E23" s="86">
        <v>533.77199292629564</v>
      </c>
      <c r="F23" s="86">
        <v>529.74518883810435</v>
      </c>
      <c r="G23" s="86">
        <v>526.11896313225475</v>
      </c>
      <c r="H23" s="86">
        <v>484.21826837250819</v>
      </c>
      <c r="I23" s="86">
        <v>440.02194840200229</v>
      </c>
      <c r="J23" s="86">
        <v>466.46517735938153</v>
      </c>
      <c r="K23" s="86">
        <f>Table17!D23</f>
        <v>480.1305459998236</v>
      </c>
    </row>
    <row r="24" spans="1:11" x14ac:dyDescent="0.2">
      <c r="A24" s="77" t="s">
        <v>17</v>
      </c>
      <c r="B24" s="87">
        <v>468.56998484082868</v>
      </c>
      <c r="C24" s="87">
        <v>487.07451985850952</v>
      </c>
      <c r="D24" s="87">
        <v>495.33437187565391</v>
      </c>
      <c r="E24" s="87">
        <v>488.91488144282704</v>
      </c>
      <c r="F24" s="87">
        <v>502.63506926338221</v>
      </c>
      <c r="G24" s="87">
        <v>483.02480745119112</v>
      </c>
      <c r="H24" s="87">
        <v>478.21472569352125</v>
      </c>
      <c r="I24" s="87">
        <v>456.73573157315741</v>
      </c>
      <c r="J24" s="87">
        <v>450.96827128704228</v>
      </c>
      <c r="K24" s="87">
        <f>Table17!D24</f>
        <v>454.70002160760589</v>
      </c>
    </row>
    <row r="25" spans="1:11" x14ac:dyDescent="0.2">
      <c r="A25" s="78" t="s">
        <v>18</v>
      </c>
      <c r="B25" s="86">
        <v>443.35640138408303</v>
      </c>
      <c r="C25" s="86">
        <v>512.14614081780792</v>
      </c>
      <c r="D25" s="86">
        <v>539.03098034515824</v>
      </c>
      <c r="E25" s="86">
        <v>521.34435081889387</v>
      </c>
      <c r="F25" s="86">
        <v>521.63137717487461</v>
      </c>
      <c r="G25" s="86">
        <v>509.0973544973545</v>
      </c>
      <c r="H25" s="86">
        <v>498.55245574961901</v>
      </c>
      <c r="I25" s="86">
        <v>489.94331251094633</v>
      </c>
      <c r="J25" s="86">
        <v>519.55525685231726</v>
      </c>
      <c r="K25" s="86">
        <f>Table17!D25</f>
        <v>531.83052527254711</v>
      </c>
    </row>
    <row r="26" spans="1:11" x14ac:dyDescent="0.2">
      <c r="A26" s="77" t="s">
        <v>19</v>
      </c>
      <c r="B26" s="87">
        <v>480.61139681055528</v>
      </c>
      <c r="C26" s="87">
        <v>514.18901920350561</v>
      </c>
      <c r="D26" s="87">
        <v>532.46950955137845</v>
      </c>
      <c r="E26" s="87">
        <v>471.49713561470213</v>
      </c>
      <c r="F26" s="87">
        <v>465.66521322713982</v>
      </c>
      <c r="G26" s="87">
        <v>469.53293157564343</v>
      </c>
      <c r="H26" s="87">
        <v>433.88029050838969</v>
      </c>
      <c r="I26" s="87">
        <v>389.64242000349714</v>
      </c>
      <c r="J26" s="87">
        <v>409.54400079956025</v>
      </c>
      <c r="K26" s="87">
        <f>Table17!D26</f>
        <v>417.7479524570515</v>
      </c>
    </row>
    <row r="27" spans="1:11" x14ac:dyDescent="0.2">
      <c r="A27" s="78" t="s">
        <v>20</v>
      </c>
      <c r="B27" s="86">
        <v>506.79281636389504</v>
      </c>
      <c r="C27" s="86">
        <v>530.9830709000172</v>
      </c>
      <c r="D27" s="86">
        <v>519.46830485849944</v>
      </c>
      <c r="E27" s="86">
        <v>495.72028698454244</v>
      </c>
      <c r="F27" s="86">
        <v>497.39088421103406</v>
      </c>
      <c r="G27" s="86">
        <v>504.25445528792289</v>
      </c>
      <c r="H27" s="86">
        <v>471.92886934147145</v>
      </c>
      <c r="I27" s="86">
        <v>445.91973544200795</v>
      </c>
      <c r="J27" s="86">
        <v>448.7304027582349</v>
      </c>
      <c r="K27" s="86">
        <f>Table17!D27</f>
        <v>468.84397286999564</v>
      </c>
    </row>
    <row r="28" spans="1:11" x14ac:dyDescent="0.2">
      <c r="A28" s="77" t="s">
        <v>21</v>
      </c>
      <c r="B28" s="87"/>
      <c r="C28" s="87"/>
      <c r="D28" s="87"/>
      <c r="E28" s="87"/>
      <c r="F28" s="87"/>
      <c r="G28" s="87"/>
      <c r="H28" s="87"/>
      <c r="I28" s="87"/>
      <c r="J28" s="87"/>
      <c r="K28" s="87"/>
    </row>
    <row r="29" spans="1:11" x14ac:dyDescent="0.2">
      <c r="A29" s="78" t="s">
        <v>22</v>
      </c>
      <c r="B29" s="86">
        <v>464.63030910490238</v>
      </c>
      <c r="C29" s="86">
        <v>454.77508144756536</v>
      </c>
      <c r="D29" s="86">
        <v>457.78847124775842</v>
      </c>
      <c r="E29" s="86">
        <v>440.25170325510976</v>
      </c>
      <c r="F29" s="86">
        <v>444.00528667417035</v>
      </c>
      <c r="G29" s="86">
        <v>438.34722762399173</v>
      </c>
      <c r="H29" s="86">
        <v>428.60273926673483</v>
      </c>
      <c r="I29" s="86">
        <v>404.1571316940163</v>
      </c>
      <c r="J29" s="86">
        <v>408.18234778147394</v>
      </c>
      <c r="K29" s="86">
        <f>Table17!D29</f>
        <v>415.69373561328518</v>
      </c>
    </row>
    <row r="30" spans="1:11" x14ac:dyDescent="0.2">
      <c r="A30" s="77" t="s">
        <v>23</v>
      </c>
      <c r="B30" s="87">
        <v>560.82622744816445</v>
      </c>
      <c r="C30" s="87">
        <v>558.84762640759561</v>
      </c>
      <c r="D30" s="87">
        <v>566.32722558340538</v>
      </c>
      <c r="E30" s="87">
        <v>546.42157239143421</v>
      </c>
      <c r="F30" s="87">
        <v>560.38757664510422</v>
      </c>
      <c r="G30" s="87">
        <v>556.40584680370546</v>
      </c>
      <c r="H30" s="87">
        <v>508.62156290733037</v>
      </c>
      <c r="I30" s="87">
        <v>490.20428893905193</v>
      </c>
      <c r="J30" s="87">
        <v>480.55352213475106</v>
      </c>
      <c r="K30" s="87">
        <f>Table17!D30</f>
        <v>476.96332384052073</v>
      </c>
    </row>
    <row r="31" spans="1:11" x14ac:dyDescent="0.2">
      <c r="A31" s="78" t="s">
        <v>24</v>
      </c>
      <c r="B31" s="86">
        <v>562.39203341962809</v>
      </c>
      <c r="C31" s="86">
        <v>547.87567583195994</v>
      </c>
      <c r="D31" s="86">
        <v>535.7583919256067</v>
      </c>
      <c r="E31" s="86">
        <v>501.00097623563539</v>
      </c>
      <c r="F31" s="86">
        <v>493.19800259331805</v>
      </c>
      <c r="G31" s="86">
        <v>485.16637052021542</v>
      </c>
      <c r="H31" s="86">
        <v>479.4580839937463</v>
      </c>
      <c r="I31" s="86">
        <v>452.15193392317769</v>
      </c>
      <c r="J31" s="86">
        <v>454.16502449936087</v>
      </c>
      <c r="K31" s="86">
        <f>Table17!D31</f>
        <v>480.98481687835027</v>
      </c>
    </row>
    <row r="32" spans="1:11" x14ac:dyDescent="0.2">
      <c r="A32" s="77" t="s">
        <v>25</v>
      </c>
      <c r="B32" s="87">
        <v>558.75960638965535</v>
      </c>
      <c r="C32" s="87">
        <v>554.39359477731568</v>
      </c>
      <c r="D32" s="87">
        <v>502.58959372935038</v>
      </c>
      <c r="E32" s="87">
        <v>494.31982459468207</v>
      </c>
      <c r="F32" s="87">
        <v>480.92647962767825</v>
      </c>
      <c r="G32" s="87">
        <v>480.001290084777</v>
      </c>
      <c r="H32" s="87">
        <v>475.28556581738701</v>
      </c>
      <c r="I32" s="87">
        <v>439.31399515840883</v>
      </c>
      <c r="J32" s="87">
        <v>439.26031170789952</v>
      </c>
      <c r="K32" s="87">
        <f>Table17!D32</f>
        <v>450.06297000247912</v>
      </c>
    </row>
    <row r="33" spans="1:11" x14ac:dyDescent="0.2">
      <c r="A33" s="78" t="s">
        <v>26</v>
      </c>
      <c r="B33" s="86">
        <v>579.58918212595779</v>
      </c>
      <c r="C33" s="86">
        <v>566.41011925303883</v>
      </c>
      <c r="D33" s="86">
        <v>561.03747779093874</v>
      </c>
      <c r="E33" s="86">
        <v>525.37422225437706</v>
      </c>
      <c r="F33" s="86">
        <v>522.0275745738636</v>
      </c>
      <c r="G33" s="86">
        <v>499.58199884742328</v>
      </c>
      <c r="H33" s="86">
        <v>473.54072289156625</v>
      </c>
      <c r="I33" s="86">
        <v>454.42048526686284</v>
      </c>
      <c r="J33" s="86">
        <v>462.0936287901784</v>
      </c>
      <c r="K33" s="86">
        <f>Table17!D33</f>
        <v>485.08887557419604</v>
      </c>
    </row>
    <row r="34" spans="1:11" x14ac:dyDescent="0.2">
      <c r="A34" s="77" t="s">
        <v>27</v>
      </c>
      <c r="B34" s="87">
        <v>494.10339859310113</v>
      </c>
      <c r="C34" s="87">
        <v>537.01493963782696</v>
      </c>
      <c r="D34" s="87">
        <v>534.33380274689773</v>
      </c>
      <c r="E34" s="87">
        <v>488.06616260189264</v>
      </c>
      <c r="F34" s="87">
        <v>478.01243411712875</v>
      </c>
      <c r="G34" s="87">
        <v>476.21348478229214</v>
      </c>
      <c r="H34" s="87">
        <v>417.00762829403607</v>
      </c>
      <c r="I34" s="87">
        <v>388.68179487179492</v>
      </c>
      <c r="J34" s="87">
        <v>391.60519455595181</v>
      </c>
      <c r="K34" s="87">
        <f>Table17!D34</f>
        <v>396.35968881479721</v>
      </c>
    </row>
    <row r="35" spans="1:11" x14ac:dyDescent="0.2">
      <c r="A35" s="78" t="s">
        <v>28</v>
      </c>
      <c r="B35" s="86">
        <v>488.63119485894782</v>
      </c>
      <c r="C35" s="86">
        <v>491.71459158548333</v>
      </c>
      <c r="D35" s="86">
        <v>469.53241518307021</v>
      </c>
      <c r="E35" s="86">
        <v>449.40073707790935</v>
      </c>
      <c r="F35" s="86">
        <v>447.69146409825203</v>
      </c>
      <c r="G35" s="86">
        <v>438.25098854099417</v>
      </c>
      <c r="H35" s="86">
        <v>407.75928722138337</v>
      </c>
      <c r="I35" s="86">
        <v>396.85785956493288</v>
      </c>
      <c r="J35" s="86">
        <v>393.03833208676139</v>
      </c>
      <c r="K35" s="86">
        <f>Table17!D35</f>
        <v>391.12007530311456</v>
      </c>
    </row>
    <row r="36" spans="1:11" x14ac:dyDescent="0.2">
      <c r="A36" s="77" t="s">
        <v>29</v>
      </c>
      <c r="B36" s="87">
        <v>533.42340344014031</v>
      </c>
      <c r="C36" s="87">
        <v>449.97173265733142</v>
      </c>
      <c r="D36" s="87">
        <v>455.67364862161406</v>
      </c>
      <c r="E36" s="87">
        <v>458.4482908774221</v>
      </c>
      <c r="F36" s="87">
        <v>461.77101449275364</v>
      </c>
      <c r="G36" s="87">
        <v>461.51447687612483</v>
      </c>
      <c r="H36" s="87">
        <v>449.21889503835325</v>
      </c>
      <c r="I36" s="87">
        <v>420.54426008103417</v>
      </c>
      <c r="J36" s="87">
        <v>425.93848142289443</v>
      </c>
      <c r="K36" s="87">
        <f>Table17!D36</f>
        <v>441.41011786874839</v>
      </c>
    </row>
    <row r="37" spans="1:11" x14ac:dyDescent="0.2">
      <c r="A37" s="78" t="s">
        <v>30</v>
      </c>
      <c r="B37" s="86">
        <v>525.76385592435633</v>
      </c>
      <c r="C37" s="86">
        <v>518.52020265460783</v>
      </c>
      <c r="D37" s="86">
        <v>504.90490454476293</v>
      </c>
      <c r="E37" s="86">
        <v>483.61753134789888</v>
      </c>
      <c r="F37" s="86">
        <v>480.83620701727011</v>
      </c>
      <c r="G37" s="86">
        <v>474.42339818530621</v>
      </c>
      <c r="H37" s="86">
        <v>450.13214579820408</v>
      </c>
      <c r="I37" s="86">
        <v>426.33717894426042</v>
      </c>
      <c r="J37" s="86">
        <v>427.06678335255555</v>
      </c>
      <c r="K37" s="86">
        <f>Table17!D37</f>
        <v>435.95555419393622</v>
      </c>
    </row>
    <row r="38" spans="1:11" x14ac:dyDescent="0.2">
      <c r="A38" s="83" t="s">
        <v>31</v>
      </c>
      <c r="B38" s="186">
        <v>542.52076565071104</v>
      </c>
      <c r="C38" s="186">
        <v>538.53394931940727</v>
      </c>
      <c r="D38" s="186">
        <v>526.83808324199083</v>
      </c>
      <c r="E38" s="186">
        <v>494.53104344092009</v>
      </c>
      <c r="F38" s="186">
        <v>487.95261895030092</v>
      </c>
      <c r="G38" s="186">
        <v>482.17968255234695</v>
      </c>
      <c r="H38" s="186">
        <v>459.75880523700914</v>
      </c>
      <c r="I38" s="186">
        <v>440.67180585578029</v>
      </c>
      <c r="J38" s="186">
        <v>445.29296970856274</v>
      </c>
      <c r="K38" s="180">
        <f>Table17!D38</f>
        <v>456.16426423717928</v>
      </c>
    </row>
    <row r="39" spans="1:11" x14ac:dyDescent="0.2">
      <c r="A39" s="62"/>
      <c r="B39" s="24"/>
      <c r="C39" s="24"/>
      <c r="D39" s="24"/>
      <c r="E39" s="24"/>
      <c r="F39" s="24"/>
      <c r="G39" s="24"/>
      <c r="H39" s="24"/>
      <c r="I39" s="45"/>
      <c r="J39" s="45"/>
      <c r="K39" s="65"/>
    </row>
    <row r="40" spans="1:11" x14ac:dyDescent="0.2">
      <c r="A40" s="24" t="s">
        <v>305</v>
      </c>
      <c r="B40" s="24"/>
      <c r="C40" s="24"/>
      <c r="D40" s="24"/>
      <c r="E40" s="24"/>
      <c r="F40" s="24"/>
      <c r="G40" s="24"/>
      <c r="H40" s="24"/>
      <c r="I40" s="45"/>
      <c r="J40" s="45"/>
      <c r="K40" s="24"/>
    </row>
    <row r="41" spans="1:11" x14ac:dyDescent="0.2">
      <c r="A41" s="12"/>
      <c r="B41" s="12"/>
      <c r="C41" s="12"/>
      <c r="D41" s="12"/>
      <c r="E41" s="12"/>
      <c r="F41" s="12"/>
      <c r="G41" s="12"/>
      <c r="H41" s="49"/>
      <c r="I41" s="12"/>
      <c r="J41" s="12"/>
      <c r="K41" s="12"/>
    </row>
    <row r="42" spans="1:11" x14ac:dyDescent="0.2">
      <c r="A42" s="181" t="s">
        <v>302</v>
      </c>
      <c r="B42" s="12"/>
      <c r="C42" s="12"/>
      <c r="D42" s="12"/>
      <c r="E42" s="12"/>
      <c r="F42" s="12"/>
      <c r="G42" s="12"/>
      <c r="H42" s="49"/>
      <c r="I42" s="12"/>
      <c r="J42" s="12"/>
      <c r="K42" s="12"/>
    </row>
    <row r="43" spans="1:11" x14ac:dyDescent="0.2">
      <c r="A43" s="184"/>
      <c r="B43" s="12"/>
      <c r="C43" s="12"/>
      <c r="D43" s="12"/>
      <c r="E43" s="12"/>
      <c r="F43" s="12"/>
      <c r="G43" s="12"/>
      <c r="H43" s="49"/>
      <c r="I43" s="12"/>
      <c r="J43" s="12"/>
      <c r="K43" s="12"/>
    </row>
    <row r="44" spans="1:11" x14ac:dyDescent="0.2">
      <c r="A44" s="184"/>
    </row>
  </sheetData>
  <phoneticPr fontId="5" type="noConversion"/>
  <pageMargins left="0.7" right="0.7" top="0.75" bottom="0.75" header="0.3" footer="0.3"/>
  <pageSetup paperSize="9" scale="71"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C32"/>
  <sheetViews>
    <sheetView showGridLines="0" zoomScale="85" zoomScaleNormal="85" workbookViewId="0"/>
  </sheetViews>
  <sheetFormatPr defaultRowHeight="12.75" x14ac:dyDescent="0.2"/>
  <sheetData>
    <row r="2" spans="2:3" ht="15.75" x14ac:dyDescent="0.25">
      <c r="B2" s="34" t="s">
        <v>133</v>
      </c>
    </row>
    <row r="3" spans="2:3" ht="15.75" x14ac:dyDescent="0.25">
      <c r="B3" s="34"/>
    </row>
    <row r="5" spans="2:3" ht="15" x14ac:dyDescent="0.2">
      <c r="C5" s="35" t="s">
        <v>134</v>
      </c>
    </row>
    <row r="6" spans="2:3" ht="15.75" x14ac:dyDescent="0.25">
      <c r="C6" s="35" t="s">
        <v>135</v>
      </c>
    </row>
    <row r="31" spans="3:3" ht="15" x14ac:dyDescent="0.2">
      <c r="C31" s="35" t="s">
        <v>136</v>
      </c>
    </row>
    <row r="32" spans="3:3" ht="15" x14ac:dyDescent="0.2">
      <c r="C32" s="13" t="s">
        <v>137</v>
      </c>
    </row>
  </sheetData>
  <pageMargins left="0.7" right="0.7" top="0.75" bottom="0.75" header="0.3" footer="0.3"/>
  <pageSetup paperSize="9" scale="91" orientation="landscape"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I43"/>
  <sheetViews>
    <sheetView showGridLines="0" zoomScale="85" zoomScaleNormal="85" workbookViewId="0"/>
  </sheetViews>
  <sheetFormatPr defaultRowHeight="12.75" x14ac:dyDescent="0.2"/>
  <cols>
    <col min="1" max="9" width="17.140625" customWidth="1"/>
  </cols>
  <sheetData>
    <row r="1" spans="1:9" x14ac:dyDescent="0.2">
      <c r="A1" s="44" t="s">
        <v>225</v>
      </c>
      <c r="B1" s="24"/>
      <c r="C1" s="24"/>
      <c r="D1" s="24"/>
      <c r="E1" s="24"/>
      <c r="F1" s="24"/>
      <c r="G1" s="24"/>
      <c r="H1" s="24"/>
      <c r="I1" s="24"/>
    </row>
    <row r="2" spans="1:9" x14ac:dyDescent="0.2">
      <c r="A2" s="62" t="s">
        <v>301</v>
      </c>
      <c r="B2" s="24"/>
      <c r="C2" s="24"/>
      <c r="D2" s="24"/>
      <c r="E2" s="24"/>
      <c r="F2" s="24"/>
      <c r="G2" s="24"/>
      <c r="H2" s="24"/>
      <c r="I2" s="24"/>
    </row>
    <row r="3" spans="1:9" x14ac:dyDescent="0.2">
      <c r="A3" s="24"/>
      <c r="B3" s="24"/>
      <c r="C3" s="45"/>
      <c r="D3" s="45"/>
      <c r="E3" s="45"/>
      <c r="F3" s="45"/>
      <c r="G3" s="45"/>
      <c r="H3" s="45"/>
      <c r="I3" s="45" t="s">
        <v>221</v>
      </c>
    </row>
    <row r="4" spans="1:9" x14ac:dyDescent="0.2">
      <c r="A4" s="24"/>
      <c r="B4" s="24"/>
      <c r="C4" s="45"/>
      <c r="D4" s="45"/>
      <c r="E4" s="45"/>
      <c r="F4" s="45"/>
      <c r="G4" s="45"/>
      <c r="H4" s="45"/>
      <c r="I4" s="45" t="s">
        <v>298</v>
      </c>
    </row>
    <row r="5" spans="1:9" ht="75.75" customHeight="1" x14ac:dyDescent="0.2">
      <c r="A5" s="81" t="s">
        <v>153</v>
      </c>
      <c r="B5" s="82" t="s">
        <v>65</v>
      </c>
      <c r="C5" s="82" t="s">
        <v>66</v>
      </c>
      <c r="D5" s="82" t="s">
        <v>67</v>
      </c>
      <c r="E5" s="82" t="s">
        <v>68</v>
      </c>
      <c r="F5" s="82" t="s">
        <v>69</v>
      </c>
      <c r="G5" s="82" t="s">
        <v>70</v>
      </c>
      <c r="H5" s="82" t="s">
        <v>71</v>
      </c>
      <c r="I5" s="82" t="s">
        <v>159</v>
      </c>
    </row>
    <row r="6" spans="1:9" x14ac:dyDescent="0.2">
      <c r="A6" s="77" t="s">
        <v>0</v>
      </c>
      <c r="B6" s="77"/>
      <c r="C6" s="77"/>
      <c r="D6" s="77"/>
      <c r="E6" s="77"/>
      <c r="F6" s="77"/>
      <c r="G6" s="77"/>
      <c r="H6" s="77"/>
      <c r="I6" s="77"/>
    </row>
    <row r="7" spans="1:9" x14ac:dyDescent="0.2">
      <c r="A7" s="78" t="s">
        <v>109</v>
      </c>
      <c r="B7" s="162">
        <v>1.8607976355751175</v>
      </c>
      <c r="C7" s="162">
        <v>1.6673128503077272</v>
      </c>
      <c r="D7" s="162">
        <v>1.5666818668285734</v>
      </c>
      <c r="E7" s="162">
        <v>1.5189339571455323</v>
      </c>
      <c r="F7" s="162">
        <v>1.4908038585607257</v>
      </c>
      <c r="G7" s="162">
        <v>1.3958279036127532</v>
      </c>
      <c r="H7" s="162">
        <v>1.4476448221128471</v>
      </c>
      <c r="I7" s="154">
        <f>Table17!F7</f>
        <v>1.5315046089800775</v>
      </c>
    </row>
    <row r="8" spans="1:9" x14ac:dyDescent="0.2">
      <c r="A8" s="77" t="s">
        <v>1</v>
      </c>
      <c r="B8" s="163">
        <v>1.4794191289094869</v>
      </c>
      <c r="C8" s="163">
        <v>1.3531165169286219</v>
      </c>
      <c r="D8" s="163">
        <v>1.3161719481636245</v>
      </c>
      <c r="E8" s="163">
        <v>1.2912713818947672</v>
      </c>
      <c r="F8" s="163">
        <v>1.210810726728639</v>
      </c>
      <c r="G8" s="163">
        <v>1.2041899490184573</v>
      </c>
      <c r="H8" s="163">
        <v>1.196258514855036</v>
      </c>
      <c r="I8" s="153">
        <f>Table17!F8</f>
        <v>1.2392352886750555</v>
      </c>
    </row>
    <row r="9" spans="1:9" x14ac:dyDescent="0.2">
      <c r="A9" s="78" t="s">
        <v>2</v>
      </c>
      <c r="B9" s="162">
        <v>1.3577400308931873</v>
      </c>
      <c r="C9" s="162">
        <v>1.3198506693818148</v>
      </c>
      <c r="D9" s="162">
        <v>1.2879841417567077</v>
      </c>
      <c r="E9" s="162">
        <v>1.226982273742526</v>
      </c>
      <c r="F9" s="162">
        <v>1.151845110222629</v>
      </c>
      <c r="G9" s="162">
        <v>1.084469643205995</v>
      </c>
      <c r="H9" s="162">
        <v>1.1107665471836463</v>
      </c>
      <c r="I9" s="154">
        <f>Table17!F9</f>
        <v>1.1505723169586983</v>
      </c>
    </row>
    <row r="10" spans="1:9" x14ac:dyDescent="0.2">
      <c r="A10" s="77" t="s">
        <v>3</v>
      </c>
      <c r="B10" s="163">
        <v>1.2193956399828079</v>
      </c>
      <c r="C10" s="163">
        <v>1.0874810141240601</v>
      </c>
      <c r="D10" s="163">
        <v>1.0663966283598727</v>
      </c>
      <c r="E10" s="163">
        <v>1.0293033391741895</v>
      </c>
      <c r="F10" s="163">
        <v>0.98606022496701762</v>
      </c>
      <c r="G10" s="163">
        <v>0.95583300815120997</v>
      </c>
      <c r="H10" s="163">
        <v>0.98866010890113654</v>
      </c>
      <c r="I10" s="153">
        <f>Table17!F10</f>
        <v>0.99534745249909229</v>
      </c>
    </row>
    <row r="11" spans="1:9" x14ac:dyDescent="0.2">
      <c r="A11" s="78" t="s">
        <v>10</v>
      </c>
      <c r="B11" s="162">
        <v>1.3084344001135304</v>
      </c>
      <c r="C11" s="162">
        <v>1.219260472750435</v>
      </c>
      <c r="D11" s="162">
        <v>1.2155910777927226</v>
      </c>
      <c r="E11" s="162">
        <v>1.1977339524050323</v>
      </c>
      <c r="F11" s="162">
        <v>1.1800163845223968</v>
      </c>
      <c r="G11" s="162">
        <v>1.0907888591423667</v>
      </c>
      <c r="H11" s="162">
        <v>1.0569350272261024</v>
      </c>
      <c r="I11" s="154">
        <f>Table17!F11</f>
        <v>1.0801288737946508</v>
      </c>
    </row>
    <row r="12" spans="1:9" x14ac:dyDescent="0.2">
      <c r="A12" s="77" t="s">
        <v>4</v>
      </c>
      <c r="B12" s="163">
        <v>1.1548692789004495</v>
      </c>
      <c r="C12" s="163">
        <v>1.093908810866429</v>
      </c>
      <c r="D12" s="163">
        <v>1.0751777177487067</v>
      </c>
      <c r="E12" s="163">
        <v>1.0734868003632041</v>
      </c>
      <c r="F12" s="163">
        <v>1.043567509582944</v>
      </c>
      <c r="G12" s="163">
        <v>0.98535790013645141</v>
      </c>
      <c r="H12" s="163">
        <v>0.9946678711797704</v>
      </c>
      <c r="I12" s="153">
        <f>Table17!F12</f>
        <v>1.0205762258439228</v>
      </c>
    </row>
    <row r="13" spans="1:9" x14ac:dyDescent="0.2">
      <c r="A13" s="78" t="s">
        <v>5</v>
      </c>
      <c r="B13" s="162">
        <v>1.2458959846095272</v>
      </c>
      <c r="C13" s="162">
        <v>1.2335120101152821</v>
      </c>
      <c r="D13" s="162">
        <v>1.2296333662800651</v>
      </c>
      <c r="E13" s="162">
        <v>1.1901550134512453</v>
      </c>
      <c r="F13" s="162">
        <v>1.1435693303688941</v>
      </c>
      <c r="G13" s="162">
        <v>1.1931789059102187</v>
      </c>
      <c r="H13" s="162">
        <v>1.1358446347055571</v>
      </c>
      <c r="I13" s="154">
        <f>Table17!F13</f>
        <v>1.1272088721130127</v>
      </c>
    </row>
    <row r="14" spans="1:9" x14ac:dyDescent="0.2">
      <c r="A14" s="77" t="s">
        <v>6</v>
      </c>
      <c r="B14" s="163">
        <v>1.3799507798021295</v>
      </c>
      <c r="C14" s="163">
        <v>1.2912514649256679</v>
      </c>
      <c r="D14" s="163">
        <v>1.2820560946307884</v>
      </c>
      <c r="E14" s="163">
        <v>1.2561474673682707</v>
      </c>
      <c r="F14" s="163">
        <v>1.2710138075101363</v>
      </c>
      <c r="G14" s="163">
        <v>1.2679043358972839</v>
      </c>
      <c r="H14" s="163">
        <v>1.2466946086193824</v>
      </c>
      <c r="I14" s="153">
        <f>Table17!F14</f>
        <v>1.2614523704031901</v>
      </c>
    </row>
    <row r="15" spans="1:9" x14ac:dyDescent="0.2">
      <c r="A15" s="78" t="s">
        <v>7</v>
      </c>
      <c r="B15" s="162">
        <v>1.3739415762563481</v>
      </c>
      <c r="C15" s="162">
        <v>1.264292585802677</v>
      </c>
      <c r="D15" s="162">
        <v>1.2278330156931463</v>
      </c>
      <c r="E15" s="162">
        <v>1.2107269453229623</v>
      </c>
      <c r="F15" s="162">
        <v>1.1548195108919761</v>
      </c>
      <c r="G15" s="162">
        <v>1.0839712272518605</v>
      </c>
      <c r="H15" s="162">
        <v>1.0880449891161166</v>
      </c>
      <c r="I15" s="154">
        <f>Table17!F15</f>
        <v>1.111981707188717</v>
      </c>
    </row>
    <row r="16" spans="1:9" x14ac:dyDescent="0.2">
      <c r="A16" s="77" t="s">
        <v>8</v>
      </c>
      <c r="B16" s="163">
        <v>1.413574202033955</v>
      </c>
      <c r="C16" s="163">
        <v>1.3510614683895319</v>
      </c>
      <c r="D16" s="163">
        <v>1.2583422621671532</v>
      </c>
      <c r="E16" s="163">
        <v>1.2598614798659538</v>
      </c>
      <c r="F16" s="163">
        <v>1.2087776985672194</v>
      </c>
      <c r="G16" s="163">
        <v>1.1380657977223236</v>
      </c>
      <c r="H16" s="163">
        <v>1.1705249821670731</v>
      </c>
      <c r="I16" s="153">
        <f>Table17!F16</f>
        <v>1.1659197276576267</v>
      </c>
    </row>
    <row r="17" spans="1:9" x14ac:dyDescent="0.2">
      <c r="A17" s="78" t="s">
        <v>9</v>
      </c>
      <c r="B17" s="162">
        <v>1.4602792583624147</v>
      </c>
      <c r="C17" s="162">
        <v>1.2583297984713557</v>
      </c>
      <c r="D17" s="162">
        <v>1.207220308295559</v>
      </c>
      <c r="E17" s="162">
        <v>1.1984028194497129</v>
      </c>
      <c r="F17" s="162">
        <v>1.1789736348536375</v>
      </c>
      <c r="G17" s="162">
        <v>1.1915119624909198</v>
      </c>
      <c r="H17" s="162">
        <v>1.2085771713113955</v>
      </c>
      <c r="I17" s="154">
        <f>Table17!F17</f>
        <v>1.2546541573369159</v>
      </c>
    </row>
    <row r="18" spans="1:9" x14ac:dyDescent="0.2">
      <c r="A18" s="77" t="s">
        <v>11</v>
      </c>
      <c r="B18" s="163">
        <v>1.3416196171643564</v>
      </c>
      <c r="C18" s="163">
        <v>1.2323473347115717</v>
      </c>
      <c r="D18" s="163">
        <v>1.1972605001494607</v>
      </c>
      <c r="E18" s="163">
        <v>1.1705572292120641</v>
      </c>
      <c r="F18" s="163">
        <v>1.1265649498051047</v>
      </c>
      <c r="G18" s="163">
        <v>1.0899843885365188</v>
      </c>
      <c r="H18" s="163">
        <v>1.103279740830853</v>
      </c>
      <c r="I18" s="153">
        <f>Table17!F18</f>
        <v>1.1246173100337491</v>
      </c>
    </row>
    <row r="19" spans="1:9" x14ac:dyDescent="0.2">
      <c r="A19" s="78" t="s">
        <v>12</v>
      </c>
      <c r="B19" s="162"/>
      <c r="C19" s="162"/>
      <c r="D19" s="162"/>
      <c r="E19" s="162"/>
      <c r="F19" s="162"/>
      <c r="G19" s="162"/>
      <c r="H19" s="162"/>
      <c r="I19" s="154"/>
    </row>
    <row r="20" spans="1:9" x14ac:dyDescent="0.2">
      <c r="A20" s="77" t="s">
        <v>13</v>
      </c>
      <c r="B20" s="163">
        <v>1.2372911633061892</v>
      </c>
      <c r="C20" s="163">
        <v>1.2028766625690759</v>
      </c>
      <c r="D20" s="163">
        <v>1.2005942426484482</v>
      </c>
      <c r="E20" s="163">
        <v>1.2049372251973487</v>
      </c>
      <c r="F20" s="163">
        <v>1.1955263104131286</v>
      </c>
      <c r="G20" s="163">
        <v>1.1355247646383915</v>
      </c>
      <c r="H20" s="163">
        <v>1.1334313897592745</v>
      </c>
      <c r="I20" s="153">
        <f>Table17!F20</f>
        <v>1.186090963392781</v>
      </c>
    </row>
    <row r="21" spans="1:9" x14ac:dyDescent="0.2">
      <c r="A21" s="78" t="s">
        <v>14</v>
      </c>
      <c r="B21" s="162">
        <v>1.4932722748346843</v>
      </c>
      <c r="C21" s="162">
        <v>1.4256364019816214</v>
      </c>
      <c r="D21" s="162">
        <v>1.3651283550475513</v>
      </c>
      <c r="E21" s="162">
        <v>1.3836163357049684</v>
      </c>
      <c r="F21" s="162">
        <v>1.2731465166667124</v>
      </c>
      <c r="G21" s="162">
        <v>1.2049502879139515</v>
      </c>
      <c r="H21" s="162">
        <v>1.2093791243171439</v>
      </c>
      <c r="I21" s="154">
        <f>Table17!F21</f>
        <v>1.2515394042691341</v>
      </c>
    </row>
    <row r="22" spans="1:9" x14ac:dyDescent="0.2">
      <c r="A22" s="77" t="s">
        <v>15</v>
      </c>
      <c r="B22" s="163">
        <v>1.2586205901432961</v>
      </c>
      <c r="C22" s="163">
        <v>1.2105490620297215</v>
      </c>
      <c r="D22" s="163">
        <v>1.2400991792426312</v>
      </c>
      <c r="E22" s="163">
        <v>1.296725691471962</v>
      </c>
      <c r="F22" s="163">
        <v>1.1804406785914285</v>
      </c>
      <c r="G22" s="163">
        <v>1.1352890000095612</v>
      </c>
      <c r="H22" s="163">
        <v>1.1016298523466714</v>
      </c>
      <c r="I22" s="153">
        <f>Table17!F22</f>
        <v>1.1947530164750504</v>
      </c>
    </row>
    <row r="23" spans="1:9" x14ac:dyDescent="0.2">
      <c r="A23" s="78" t="s">
        <v>16</v>
      </c>
      <c r="B23" s="162">
        <v>1.6122885053444538</v>
      </c>
      <c r="C23" s="162">
        <v>1.4685371819652788</v>
      </c>
      <c r="D23" s="162">
        <v>1.4442943222912832</v>
      </c>
      <c r="E23" s="162">
        <v>1.4150267196149071</v>
      </c>
      <c r="F23" s="162">
        <v>1.3172871195720373</v>
      </c>
      <c r="G23" s="162">
        <v>1.1966321546407903</v>
      </c>
      <c r="H23" s="162">
        <v>1.2672258380633645</v>
      </c>
      <c r="I23" s="154">
        <f>Table17!F23</f>
        <v>1.30356190628243</v>
      </c>
    </row>
    <row r="24" spans="1:9" x14ac:dyDescent="0.2">
      <c r="A24" s="77" t="s">
        <v>17</v>
      </c>
      <c r="B24" s="163">
        <v>1.4429956552153795</v>
      </c>
      <c r="C24" s="163">
        <v>1.427761502919177</v>
      </c>
      <c r="D24" s="163">
        <v>1.4695302220712931</v>
      </c>
      <c r="E24" s="163">
        <v>1.4191259201863085</v>
      </c>
      <c r="F24" s="163">
        <v>1.4196255600484198</v>
      </c>
      <c r="G24" s="163">
        <v>1.3516747784868113</v>
      </c>
      <c r="H24" s="163">
        <v>1.332156555921427</v>
      </c>
      <c r="I24" s="153">
        <f>Table17!F24</f>
        <v>1.3442042159054615</v>
      </c>
    </row>
    <row r="25" spans="1:9" x14ac:dyDescent="0.2">
      <c r="A25" s="78" t="s">
        <v>18</v>
      </c>
      <c r="B25" s="162">
        <v>1.3616217786612144</v>
      </c>
      <c r="C25" s="162">
        <v>1.3063834009162811</v>
      </c>
      <c r="D25" s="162">
        <v>1.2823560392729356</v>
      </c>
      <c r="E25" s="162">
        <v>1.2441381430871283</v>
      </c>
      <c r="F25" s="162">
        <v>1.2290888587368485</v>
      </c>
      <c r="G25" s="162">
        <v>1.2095783622861913</v>
      </c>
      <c r="H25" s="162">
        <v>1.281184390400482</v>
      </c>
      <c r="I25" s="154">
        <f>Table17!F25</f>
        <v>1.315996682054241</v>
      </c>
    </row>
    <row r="26" spans="1:9" x14ac:dyDescent="0.2">
      <c r="A26" s="77" t="s">
        <v>19</v>
      </c>
      <c r="B26" s="163">
        <v>1.4119160283656211</v>
      </c>
      <c r="C26" s="163">
        <v>1.2387360618752479</v>
      </c>
      <c r="D26" s="163">
        <v>1.2233288657393422</v>
      </c>
      <c r="E26" s="163">
        <v>1.2303344359747479</v>
      </c>
      <c r="F26" s="163">
        <v>1.1381380991687051</v>
      </c>
      <c r="G26" s="163">
        <v>1.0202907904884253</v>
      </c>
      <c r="H26" s="163">
        <v>1.0693946629302338</v>
      </c>
      <c r="I26" s="153">
        <f>Table17!F26</f>
        <v>1.0931762937794038</v>
      </c>
    </row>
    <row r="27" spans="1:9" x14ac:dyDescent="0.2">
      <c r="A27" s="78" t="s">
        <v>20</v>
      </c>
      <c r="B27" s="162">
        <v>1.3821803237687789</v>
      </c>
      <c r="C27" s="162">
        <v>1.3108055767397151</v>
      </c>
      <c r="D27" s="162">
        <v>1.3080214606476586</v>
      </c>
      <c r="E27" s="162">
        <v>1.3203799426522242</v>
      </c>
      <c r="F27" s="162">
        <v>1.2390249175732919</v>
      </c>
      <c r="G27" s="162">
        <v>1.1708910174762635</v>
      </c>
      <c r="H27" s="162">
        <v>1.1749663919323867</v>
      </c>
      <c r="I27" s="154">
        <f>Table17!F27</f>
        <v>1.2279906485530847</v>
      </c>
    </row>
    <row r="28" spans="1:9" x14ac:dyDescent="0.2">
      <c r="A28" s="77" t="s">
        <v>21</v>
      </c>
      <c r="B28" s="163"/>
      <c r="C28" s="163"/>
      <c r="D28" s="163"/>
      <c r="E28" s="163"/>
      <c r="F28" s="163"/>
      <c r="G28" s="163"/>
      <c r="H28" s="163"/>
      <c r="I28" s="153"/>
    </row>
    <row r="29" spans="1:9" x14ac:dyDescent="0.2">
      <c r="A29" s="78" t="s">
        <v>22</v>
      </c>
      <c r="B29" s="162">
        <v>1.2688520565828021</v>
      </c>
      <c r="C29" s="162">
        <v>1.2163254486464783</v>
      </c>
      <c r="D29" s="162">
        <v>1.2132718229736048</v>
      </c>
      <c r="E29" s="162">
        <v>1.1956049099761665</v>
      </c>
      <c r="F29" s="162">
        <v>1.1875514551970023</v>
      </c>
      <c r="G29" s="162">
        <v>1.1284468076875167</v>
      </c>
      <c r="H29" s="162">
        <v>1.1380775393976263</v>
      </c>
      <c r="I29" s="154">
        <f>Table17!F29</f>
        <v>1.1577823418967808</v>
      </c>
    </row>
    <row r="30" spans="1:9" x14ac:dyDescent="0.2">
      <c r="A30" s="77" t="s">
        <v>23</v>
      </c>
      <c r="B30" s="163">
        <v>1.4958296433338059</v>
      </c>
      <c r="C30" s="163">
        <v>1.4276842850780262</v>
      </c>
      <c r="D30" s="163">
        <v>1.4603751171490411</v>
      </c>
      <c r="E30" s="163">
        <v>1.4428722341803337</v>
      </c>
      <c r="F30" s="163">
        <v>1.3304896977229588</v>
      </c>
      <c r="G30" s="163">
        <v>1.2864654483574864</v>
      </c>
      <c r="H30" s="163">
        <v>1.2551320000476516</v>
      </c>
      <c r="I30" s="153">
        <f>Table17!F30</f>
        <v>1.2483371665868073</v>
      </c>
    </row>
    <row r="31" spans="1:9" x14ac:dyDescent="0.2">
      <c r="A31" s="78" t="s">
        <v>24</v>
      </c>
      <c r="B31" s="162">
        <v>1.4990257285376098</v>
      </c>
      <c r="C31" s="162">
        <v>1.3975911580448899</v>
      </c>
      <c r="D31" s="162">
        <v>1.3740115759931673</v>
      </c>
      <c r="E31" s="162">
        <v>1.356211569843174</v>
      </c>
      <c r="F31" s="162">
        <v>1.3589023923546903</v>
      </c>
      <c r="G31" s="162">
        <v>1.2851787866798341</v>
      </c>
      <c r="H31" s="162">
        <v>1.2870807950530025</v>
      </c>
      <c r="I31" s="154">
        <f>Table17!F31</f>
        <v>1.3706076749435669</v>
      </c>
    </row>
    <row r="32" spans="1:9" x14ac:dyDescent="0.2">
      <c r="A32" s="77" t="s">
        <v>25</v>
      </c>
      <c r="B32" s="163">
        <v>1.2866137327924836</v>
      </c>
      <c r="C32" s="163">
        <v>1.2518068809371778</v>
      </c>
      <c r="D32" s="163">
        <v>1.2169309047736232</v>
      </c>
      <c r="E32" s="163">
        <v>1.2163496672869163</v>
      </c>
      <c r="F32" s="163">
        <v>1.2165364060650796</v>
      </c>
      <c r="G32" s="163">
        <v>1.1362554459152248</v>
      </c>
      <c r="H32" s="163">
        <v>1.1400633934487334</v>
      </c>
      <c r="I32" s="153">
        <f>Table17!F32</f>
        <v>1.1774320613987679</v>
      </c>
    </row>
    <row r="33" spans="1:9" x14ac:dyDescent="0.2">
      <c r="A33" s="78" t="s">
        <v>26</v>
      </c>
      <c r="B33" s="162">
        <v>1.5286829019630646</v>
      </c>
      <c r="C33" s="162">
        <v>1.4369470376856173</v>
      </c>
      <c r="D33" s="162">
        <v>1.4327016148644631</v>
      </c>
      <c r="E33" s="162">
        <v>1.3810343892111314</v>
      </c>
      <c r="F33" s="162">
        <v>1.3330400069764785</v>
      </c>
      <c r="G33" s="162">
        <v>1.2827117436735187</v>
      </c>
      <c r="H33" s="162">
        <v>1.3066034826640107</v>
      </c>
      <c r="I33" s="154">
        <f>Table17!F33</f>
        <v>1.3766983137310469</v>
      </c>
    </row>
    <row r="34" spans="1:9" x14ac:dyDescent="0.2">
      <c r="A34" s="77" t="s">
        <v>27</v>
      </c>
      <c r="B34" s="163">
        <v>1.3864901861731149</v>
      </c>
      <c r="C34" s="163">
        <v>1.2507848615702448</v>
      </c>
      <c r="D34" s="163">
        <v>1.2116337854268162</v>
      </c>
      <c r="E34" s="163">
        <v>1.2101126250411043</v>
      </c>
      <c r="F34" s="163">
        <v>1.0546771031100926</v>
      </c>
      <c r="G34" s="163">
        <v>0.98019366130365904</v>
      </c>
      <c r="H34" s="163">
        <v>0.98585053228822461</v>
      </c>
      <c r="I34" s="153">
        <f>Table17!F34</f>
        <v>1.0056685062842412</v>
      </c>
    </row>
    <row r="35" spans="1:9" x14ac:dyDescent="0.2">
      <c r="A35" s="78" t="s">
        <v>28</v>
      </c>
      <c r="B35" s="162">
        <v>1.3515689652078444</v>
      </c>
      <c r="C35" s="162">
        <v>1.2920882967934644</v>
      </c>
      <c r="D35" s="162">
        <v>1.2700906633747793</v>
      </c>
      <c r="E35" s="162">
        <v>1.238150545961568</v>
      </c>
      <c r="F35" s="162">
        <v>1.1601361482900567</v>
      </c>
      <c r="G35" s="162">
        <v>1.1314471982362877</v>
      </c>
      <c r="H35" s="162">
        <v>1.1122381116178146</v>
      </c>
      <c r="I35" s="154">
        <f>Table17!F35</f>
        <v>1.103634234283827</v>
      </c>
    </row>
    <row r="36" spans="1:9" x14ac:dyDescent="0.2">
      <c r="A36" s="77" t="s">
        <v>29</v>
      </c>
      <c r="B36" s="163">
        <v>1.2467107043445951</v>
      </c>
      <c r="C36" s="163">
        <v>1.2427040349707836</v>
      </c>
      <c r="D36" s="163">
        <v>1.2424972165615773</v>
      </c>
      <c r="E36" s="163">
        <v>1.2421307344824113</v>
      </c>
      <c r="F36" s="163">
        <v>1.2071206194588722</v>
      </c>
      <c r="G36" s="163">
        <v>1.1271289317409692</v>
      </c>
      <c r="H36" s="163">
        <v>1.1379638334034043</v>
      </c>
      <c r="I36" s="153">
        <f>Table17!F36</f>
        <v>1.1819191679967047</v>
      </c>
    </row>
    <row r="37" spans="1:9" x14ac:dyDescent="0.2">
      <c r="A37" s="78" t="s">
        <v>30</v>
      </c>
      <c r="B37" s="162">
        <v>1.3674606175866089</v>
      </c>
      <c r="C37" s="162">
        <v>1.301865483776024</v>
      </c>
      <c r="D37" s="162">
        <v>1.2866188873943563</v>
      </c>
      <c r="E37" s="162">
        <v>1.2697181351688867</v>
      </c>
      <c r="F37" s="162">
        <v>1.2145177248141932</v>
      </c>
      <c r="G37" s="162">
        <v>1.1542652811892786</v>
      </c>
      <c r="H37" s="162">
        <v>1.1540654357013875</v>
      </c>
      <c r="I37" s="154">
        <f>Table17!F37</f>
        <v>1.1817440310592533</v>
      </c>
    </row>
    <row r="38" spans="1:9" x14ac:dyDescent="0.2">
      <c r="A38" s="83" t="s">
        <v>31</v>
      </c>
      <c r="B38" s="161">
        <v>1.3557049349085153</v>
      </c>
      <c r="C38" s="161">
        <v>1.2647743713050503</v>
      </c>
      <c r="D38" s="161">
        <v>1.2407435501367166</v>
      </c>
      <c r="E38" s="161">
        <v>1.2236556660684363</v>
      </c>
      <c r="F38" s="161">
        <v>1.169963754157467</v>
      </c>
      <c r="G38" s="161">
        <v>1.1214671643136365</v>
      </c>
      <c r="H38" s="161">
        <v>1.1295245784650685</v>
      </c>
      <c r="I38" s="160">
        <f>Table17!F38</f>
        <v>1.1581913237328889</v>
      </c>
    </row>
    <row r="39" spans="1:9" x14ac:dyDescent="0.2">
      <c r="A39" s="62"/>
      <c r="B39" s="24"/>
      <c r="C39" s="24"/>
      <c r="D39" s="24"/>
      <c r="E39" s="24"/>
      <c r="F39" s="24"/>
      <c r="G39" s="24"/>
      <c r="H39" s="24"/>
      <c r="I39" s="24"/>
    </row>
    <row r="40" spans="1:9" x14ac:dyDescent="0.2">
      <c r="A40" s="62" t="s">
        <v>222</v>
      </c>
      <c r="B40" s="24"/>
      <c r="C40" s="24"/>
      <c r="D40" s="24"/>
      <c r="E40" s="24"/>
      <c r="F40" s="24"/>
      <c r="G40" s="24"/>
      <c r="H40" s="24"/>
      <c r="I40" s="24"/>
    </row>
    <row r="41" spans="1:9" x14ac:dyDescent="0.2">
      <c r="A41" s="24"/>
      <c r="B41" s="24"/>
      <c r="C41" s="24"/>
      <c r="D41" s="24"/>
      <c r="E41" s="24"/>
      <c r="F41" s="24"/>
      <c r="G41" s="24"/>
      <c r="H41" s="24"/>
      <c r="I41" s="24"/>
    </row>
    <row r="42" spans="1:9" x14ac:dyDescent="0.2">
      <c r="A42" s="181" t="s">
        <v>304</v>
      </c>
      <c r="B42" s="24"/>
      <c r="C42" s="24"/>
      <c r="D42" s="24"/>
      <c r="E42" s="24"/>
      <c r="F42" s="24"/>
      <c r="G42" s="24"/>
      <c r="H42" s="24"/>
      <c r="I42" s="12"/>
    </row>
    <row r="43" spans="1:9" x14ac:dyDescent="0.2">
      <c r="A43" s="181" t="s">
        <v>306</v>
      </c>
    </row>
  </sheetData>
  <phoneticPr fontId="5" type="noConversion"/>
  <pageMargins left="0.7" right="0.7" top="0.75" bottom="0.75" header="0.3" footer="0.3"/>
  <pageSetup paperSize="9" scale="82" orientation="landscape"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2"/>
  <sheetViews>
    <sheetView showGridLines="0" zoomScale="85" zoomScaleNormal="85" workbookViewId="0"/>
  </sheetViews>
  <sheetFormatPr defaultRowHeight="12.75" x14ac:dyDescent="0.2"/>
  <sheetData>
    <row r="1" spans="1:1" x14ac:dyDescent="0.2">
      <c r="A1" s="4" t="s">
        <v>223</v>
      </c>
    </row>
    <row r="2" spans="1:1" x14ac:dyDescent="0.2">
      <c r="A2" s="18" t="s">
        <v>172</v>
      </c>
    </row>
  </sheetData>
  <pageMargins left="0.7" right="0.7" top="0.75" bottom="0.75" header="0.3" footer="0.3"/>
  <pageSetup paperSize="9" scale="77" orientation="landscape" horizontalDpi="1200" verticalDpi="12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47"/>
  <sheetViews>
    <sheetView showGridLines="0" zoomScale="85" zoomScaleNormal="85" workbookViewId="0"/>
  </sheetViews>
  <sheetFormatPr defaultRowHeight="12.75" x14ac:dyDescent="0.2"/>
  <cols>
    <col min="1" max="1" width="17.140625" customWidth="1"/>
    <col min="2" max="14" width="14.28515625" customWidth="1"/>
  </cols>
  <sheetData>
    <row r="1" spans="1:14" x14ac:dyDescent="0.2">
      <c r="A1" s="197" t="s">
        <v>224</v>
      </c>
      <c r="B1" s="24"/>
      <c r="C1" s="24"/>
      <c r="D1" s="24"/>
      <c r="E1" s="24"/>
      <c r="F1" s="24"/>
      <c r="G1" s="24"/>
      <c r="H1" s="24"/>
      <c r="I1" s="24"/>
      <c r="J1" s="24"/>
      <c r="K1" s="24"/>
      <c r="L1" s="24"/>
      <c r="M1" s="24"/>
      <c r="N1" s="24"/>
    </row>
    <row r="2" spans="1:14" x14ac:dyDescent="0.2">
      <c r="A2" s="51" t="s">
        <v>174</v>
      </c>
      <c r="B2" s="24"/>
      <c r="C2" s="24"/>
      <c r="D2" s="24"/>
      <c r="E2" s="24"/>
      <c r="F2" s="24"/>
      <c r="G2" s="24"/>
      <c r="H2" s="24"/>
      <c r="I2" s="24"/>
      <c r="J2" s="24"/>
      <c r="K2" s="24"/>
      <c r="L2" s="24"/>
      <c r="M2" s="24"/>
      <c r="N2" s="24"/>
    </row>
    <row r="3" spans="1:14" x14ac:dyDescent="0.2">
      <c r="A3" s="51"/>
      <c r="B3" s="24"/>
      <c r="C3" s="24"/>
      <c r="D3" s="24"/>
      <c r="E3" s="24"/>
      <c r="F3" s="24"/>
      <c r="G3" s="24"/>
      <c r="H3" s="24"/>
      <c r="I3" s="24"/>
      <c r="J3" s="24"/>
      <c r="K3" s="24"/>
      <c r="L3" s="24"/>
      <c r="M3" s="24"/>
      <c r="N3" s="45" t="s">
        <v>191</v>
      </c>
    </row>
    <row r="4" spans="1:14" s="18" customFormat="1" x14ac:dyDescent="0.2">
      <c r="A4" s="62"/>
      <c r="B4" s="62"/>
      <c r="C4" s="62"/>
      <c r="D4" s="62"/>
      <c r="E4" s="76"/>
      <c r="F4" s="62"/>
      <c r="G4" s="62"/>
      <c r="H4" s="62"/>
      <c r="I4" s="76"/>
      <c r="J4" s="76"/>
      <c r="K4" s="76" t="s">
        <v>230</v>
      </c>
      <c r="L4" s="62"/>
      <c r="M4" s="62"/>
      <c r="N4" s="62"/>
    </row>
    <row r="5" spans="1:14" ht="75" customHeight="1" x14ac:dyDescent="0.2">
      <c r="A5" s="81" t="s">
        <v>153</v>
      </c>
      <c r="B5" s="82" t="s">
        <v>63</v>
      </c>
      <c r="C5" s="82" t="s">
        <v>64</v>
      </c>
      <c r="D5" s="82" t="s">
        <v>65</v>
      </c>
      <c r="E5" s="82" t="s">
        <v>99</v>
      </c>
      <c r="F5" s="82" t="s">
        <v>67</v>
      </c>
      <c r="G5" s="82" t="s">
        <v>68</v>
      </c>
      <c r="H5" s="82" t="s">
        <v>69</v>
      </c>
      <c r="I5" s="185" t="s">
        <v>70</v>
      </c>
      <c r="J5" s="82" t="s">
        <v>71</v>
      </c>
      <c r="K5" s="185" t="s">
        <v>159</v>
      </c>
      <c r="L5" s="82" t="s">
        <v>231</v>
      </c>
      <c r="M5" s="82" t="s">
        <v>232</v>
      </c>
      <c r="N5" s="82" t="s">
        <v>233</v>
      </c>
    </row>
    <row r="6" spans="1:14" x14ac:dyDescent="0.2">
      <c r="A6" s="77" t="s">
        <v>0</v>
      </c>
      <c r="B6" s="77"/>
      <c r="C6" s="77"/>
      <c r="D6" s="77"/>
      <c r="E6" s="77"/>
      <c r="F6" s="77"/>
      <c r="G6" s="77"/>
      <c r="H6" s="77"/>
      <c r="I6" s="77"/>
      <c r="J6" s="77"/>
      <c r="K6" s="77"/>
      <c r="L6" s="77"/>
      <c r="M6" s="77"/>
      <c r="N6" s="77"/>
    </row>
    <row r="7" spans="1:14" x14ac:dyDescent="0.2">
      <c r="A7" s="78" t="s">
        <v>109</v>
      </c>
      <c r="B7" s="86">
        <v>12635</v>
      </c>
      <c r="C7" s="86">
        <v>12402</v>
      </c>
      <c r="D7" s="86">
        <v>13417</v>
      </c>
      <c r="E7" s="86">
        <v>11911</v>
      </c>
      <c r="F7" s="86">
        <v>9073</v>
      </c>
      <c r="G7" s="86">
        <v>8989.2175470000002</v>
      </c>
      <c r="H7" s="86">
        <v>7646.5696749999997</v>
      </c>
      <c r="I7" s="86">
        <v>6322.3515809999999</v>
      </c>
      <c r="J7" s="86">
        <v>5207.450887</v>
      </c>
      <c r="K7" s="86">
        <v>4740.4523140000001</v>
      </c>
      <c r="L7" s="86">
        <v>8352</v>
      </c>
      <c r="M7" s="86">
        <f>L7-K7</f>
        <v>3611.5476859999999</v>
      </c>
      <c r="N7" s="89">
        <f>100*K7/L7</f>
        <v>56.75828920019157</v>
      </c>
    </row>
    <row r="8" spans="1:14" x14ac:dyDescent="0.2">
      <c r="A8" s="77" t="s">
        <v>1</v>
      </c>
      <c r="B8" s="87">
        <v>25851</v>
      </c>
      <c r="C8" s="87">
        <v>25046</v>
      </c>
      <c r="D8" s="87">
        <v>24701</v>
      </c>
      <c r="E8" s="87">
        <v>21156</v>
      </c>
      <c r="F8" s="87">
        <v>15352</v>
      </c>
      <c r="G8" s="87">
        <v>14743.452157</v>
      </c>
      <c r="H8" s="87">
        <v>13766.963713000001</v>
      </c>
      <c r="I8" s="87">
        <v>13915.826725999999</v>
      </c>
      <c r="J8" s="87">
        <v>13718.738254</v>
      </c>
      <c r="K8" s="87">
        <v>13956.820316000001</v>
      </c>
      <c r="L8" s="87">
        <v>14020</v>
      </c>
      <c r="M8" s="87">
        <f t="shared" ref="M8:M38" si="0">L8-K8</f>
        <v>63.179683999998815</v>
      </c>
      <c r="N8" s="90">
        <f t="shared" ref="N8:N38" si="1">100*K8/L8</f>
        <v>99.549360313837383</v>
      </c>
    </row>
    <row r="9" spans="1:14" x14ac:dyDescent="0.2">
      <c r="A9" s="78" t="s">
        <v>2</v>
      </c>
      <c r="B9" s="86">
        <v>19355</v>
      </c>
      <c r="C9" s="86">
        <v>18439</v>
      </c>
      <c r="D9" s="86">
        <v>17990</v>
      </c>
      <c r="E9" s="86">
        <v>15197</v>
      </c>
      <c r="F9" s="86">
        <v>12894</v>
      </c>
      <c r="G9" s="86">
        <v>12793.415704999999</v>
      </c>
      <c r="H9" s="86">
        <v>10647.597825000001</v>
      </c>
      <c r="I9" s="86">
        <v>8607.6452399999998</v>
      </c>
      <c r="J9" s="86">
        <v>7775.737263</v>
      </c>
      <c r="K9" s="86">
        <v>7911.2838300000003</v>
      </c>
      <c r="L9" s="86">
        <v>10104</v>
      </c>
      <c r="M9" s="86">
        <f t="shared" si="0"/>
        <v>2192.7161699999997</v>
      </c>
      <c r="N9" s="89">
        <f t="shared" si="1"/>
        <v>78.298533551068886</v>
      </c>
    </row>
    <row r="10" spans="1:14" x14ac:dyDescent="0.2">
      <c r="A10" s="77" t="s">
        <v>3</v>
      </c>
      <c r="B10" s="87">
        <v>106509</v>
      </c>
      <c r="C10" s="87">
        <v>96063</v>
      </c>
      <c r="D10" s="87">
        <v>89939</v>
      </c>
      <c r="E10" s="87">
        <v>85586</v>
      </c>
      <c r="F10" s="87">
        <v>73552</v>
      </c>
      <c r="G10" s="87">
        <v>67148.147574000002</v>
      </c>
      <c r="H10" s="87">
        <v>62055.093663999993</v>
      </c>
      <c r="I10" s="87">
        <v>48998.287302999997</v>
      </c>
      <c r="J10" s="87">
        <v>37038.494262</v>
      </c>
      <c r="K10" s="87">
        <v>35234.702317000003</v>
      </c>
      <c r="L10" s="87">
        <v>42858</v>
      </c>
      <c r="M10" s="87">
        <f t="shared" si="0"/>
        <v>7623.2976829999971</v>
      </c>
      <c r="N10" s="90">
        <f t="shared" si="1"/>
        <v>82.212661153110275</v>
      </c>
    </row>
    <row r="11" spans="1:14" x14ac:dyDescent="0.2">
      <c r="A11" s="78" t="s">
        <v>10</v>
      </c>
      <c r="B11" s="86">
        <v>14935</v>
      </c>
      <c r="C11" s="86">
        <v>14116</v>
      </c>
      <c r="D11" s="86">
        <v>11802</v>
      </c>
      <c r="E11" s="86">
        <v>11586</v>
      </c>
      <c r="F11" s="86">
        <v>9154</v>
      </c>
      <c r="G11" s="86">
        <v>7746.0024529999992</v>
      </c>
      <c r="H11" s="86">
        <v>7192.3864970000004</v>
      </c>
      <c r="I11" s="86">
        <v>7093.0483439999998</v>
      </c>
      <c r="J11" s="86">
        <v>6396.0791129999998</v>
      </c>
      <c r="K11" s="86">
        <v>6244.5180809999993</v>
      </c>
      <c r="L11" s="86">
        <v>6639</v>
      </c>
      <c r="M11" s="86">
        <f t="shared" si="0"/>
        <v>394.48191900000074</v>
      </c>
      <c r="N11" s="89">
        <f t="shared" si="1"/>
        <v>94.058112381382728</v>
      </c>
    </row>
    <row r="12" spans="1:14" x14ac:dyDescent="0.2">
      <c r="A12" s="77" t="s">
        <v>4</v>
      </c>
      <c r="B12" s="87">
        <v>15496</v>
      </c>
      <c r="C12" s="87">
        <v>14450</v>
      </c>
      <c r="D12" s="87">
        <v>13882</v>
      </c>
      <c r="E12" s="87">
        <v>13369</v>
      </c>
      <c r="F12" s="87">
        <v>10793</v>
      </c>
      <c r="G12" s="87">
        <v>10047.471365000001</v>
      </c>
      <c r="H12" s="87">
        <v>9278.2194650000001</v>
      </c>
      <c r="I12" s="87">
        <v>9154.9088339999998</v>
      </c>
      <c r="J12" s="87">
        <v>8926.9699929999988</v>
      </c>
      <c r="K12" s="87">
        <v>9334.2051350000002</v>
      </c>
      <c r="L12" s="87">
        <v>10822</v>
      </c>
      <c r="M12" s="87">
        <f t="shared" si="0"/>
        <v>1487.7948649999998</v>
      </c>
      <c r="N12" s="90">
        <f t="shared" si="1"/>
        <v>86.252126547773059</v>
      </c>
    </row>
    <row r="13" spans="1:14" x14ac:dyDescent="0.2">
      <c r="A13" s="78" t="s">
        <v>5</v>
      </c>
      <c r="B13" s="86">
        <v>17262</v>
      </c>
      <c r="C13" s="86">
        <v>17382</v>
      </c>
      <c r="D13" s="86">
        <v>19096</v>
      </c>
      <c r="E13" s="86">
        <v>22726</v>
      </c>
      <c r="F13" s="86">
        <v>15460</v>
      </c>
      <c r="G13" s="86">
        <v>14449.117935</v>
      </c>
      <c r="H13" s="86">
        <v>13139.334038999999</v>
      </c>
      <c r="I13" s="86">
        <v>12959.395135000001</v>
      </c>
      <c r="J13" s="86">
        <v>13835.590913</v>
      </c>
      <c r="K13" s="86">
        <v>10888.118955</v>
      </c>
      <c r="L13" s="86">
        <v>11414</v>
      </c>
      <c r="M13" s="86">
        <f t="shared" si="0"/>
        <v>525.88104500000009</v>
      </c>
      <c r="N13" s="89">
        <f t="shared" si="1"/>
        <v>95.392666506045217</v>
      </c>
    </row>
    <row r="14" spans="1:14" x14ac:dyDescent="0.2">
      <c r="A14" s="77" t="s">
        <v>6</v>
      </c>
      <c r="B14" s="87">
        <v>11345</v>
      </c>
      <c r="C14" s="87">
        <v>10259</v>
      </c>
      <c r="D14" s="87">
        <v>9769</v>
      </c>
      <c r="E14" s="87">
        <v>9110</v>
      </c>
      <c r="F14" s="87">
        <v>7381</v>
      </c>
      <c r="G14" s="87">
        <v>6389.0387800000008</v>
      </c>
      <c r="H14" s="87">
        <v>4758.669312</v>
      </c>
      <c r="I14" s="87">
        <v>4269.9564549999996</v>
      </c>
      <c r="J14" s="87">
        <v>4979.7270140000001</v>
      </c>
      <c r="K14" s="87">
        <v>4830.670537</v>
      </c>
      <c r="L14" s="87">
        <v>5121</v>
      </c>
      <c r="M14" s="87">
        <f t="shared" si="0"/>
        <v>290.32946300000003</v>
      </c>
      <c r="N14" s="90">
        <f t="shared" si="1"/>
        <v>94.330609978519817</v>
      </c>
    </row>
    <row r="15" spans="1:14" x14ac:dyDescent="0.2">
      <c r="A15" s="78" t="s">
        <v>7</v>
      </c>
      <c r="B15" s="86">
        <v>37242</v>
      </c>
      <c r="C15" s="86">
        <v>34186</v>
      </c>
      <c r="D15" s="86">
        <v>30412</v>
      </c>
      <c r="E15" s="86">
        <v>28016</v>
      </c>
      <c r="F15" s="86">
        <v>21236</v>
      </c>
      <c r="G15" s="86">
        <v>19100.639104999998</v>
      </c>
      <c r="H15" s="86">
        <v>17697.155761000002</v>
      </c>
      <c r="I15" s="86">
        <v>16934.487471</v>
      </c>
      <c r="J15" s="86">
        <v>14900.406041</v>
      </c>
      <c r="K15" s="86">
        <v>14995.178307999999</v>
      </c>
      <c r="L15" s="86">
        <v>18615</v>
      </c>
      <c r="M15" s="86">
        <f t="shared" si="0"/>
        <v>3619.8216920000013</v>
      </c>
      <c r="N15" s="89">
        <f t="shared" si="1"/>
        <v>80.554275089981189</v>
      </c>
    </row>
    <row r="16" spans="1:14" x14ac:dyDescent="0.2">
      <c r="A16" s="77" t="s">
        <v>8</v>
      </c>
      <c r="B16" s="87">
        <v>27599</v>
      </c>
      <c r="C16" s="87">
        <v>28024</v>
      </c>
      <c r="D16" s="87">
        <v>26488</v>
      </c>
      <c r="E16" s="87">
        <v>22843</v>
      </c>
      <c r="F16" s="87">
        <v>17833</v>
      </c>
      <c r="G16" s="87">
        <v>15326.899000000001</v>
      </c>
      <c r="H16" s="87">
        <v>13899.033761000001</v>
      </c>
      <c r="I16" s="87">
        <v>11663.317782999999</v>
      </c>
      <c r="J16" s="87">
        <v>11261.538961</v>
      </c>
      <c r="K16" s="87">
        <v>12199.283607999998</v>
      </c>
      <c r="L16" s="87">
        <v>13466</v>
      </c>
      <c r="M16" s="87">
        <f t="shared" si="0"/>
        <v>1266.7163920000021</v>
      </c>
      <c r="N16" s="90">
        <f t="shared" si="1"/>
        <v>90.593224476459227</v>
      </c>
    </row>
    <row r="17" spans="1:14" x14ac:dyDescent="0.2">
      <c r="A17" s="78" t="s">
        <v>9</v>
      </c>
      <c r="B17" s="86">
        <v>28503</v>
      </c>
      <c r="C17" s="86">
        <v>25257</v>
      </c>
      <c r="D17" s="86">
        <v>23239</v>
      </c>
      <c r="E17" s="86">
        <v>20221</v>
      </c>
      <c r="F17" s="86">
        <v>15758</v>
      </c>
      <c r="G17" s="86">
        <v>14376.398331</v>
      </c>
      <c r="H17" s="86">
        <v>13516.149954</v>
      </c>
      <c r="I17" s="86">
        <v>13151.999952999999</v>
      </c>
      <c r="J17" s="86">
        <v>12805.327497</v>
      </c>
      <c r="K17" s="86">
        <v>12922.163643</v>
      </c>
      <c r="L17" s="86">
        <v>12930</v>
      </c>
      <c r="M17" s="86">
        <f t="shared" si="0"/>
        <v>7.8363570000001346</v>
      </c>
      <c r="N17" s="89">
        <f t="shared" si="1"/>
        <v>99.939393990719253</v>
      </c>
    </row>
    <row r="18" spans="1:14" x14ac:dyDescent="0.2">
      <c r="A18" s="77" t="s">
        <v>11</v>
      </c>
      <c r="B18" s="87">
        <v>316732</v>
      </c>
      <c r="C18" s="87">
        <v>295624</v>
      </c>
      <c r="D18" s="87">
        <v>280735</v>
      </c>
      <c r="E18" s="87">
        <v>261721</v>
      </c>
      <c r="F18" s="87">
        <v>208486</v>
      </c>
      <c r="G18" s="87">
        <v>191109.799952</v>
      </c>
      <c r="H18" s="87">
        <v>173597.17366599999</v>
      </c>
      <c r="I18" s="87">
        <v>153071.22482499998</v>
      </c>
      <c r="J18" s="87">
        <v>136846.06019799999</v>
      </c>
      <c r="K18" s="87">
        <v>133257.39704399998</v>
      </c>
      <c r="L18" s="87">
        <v>154344</v>
      </c>
      <c r="M18" s="87">
        <f t="shared" si="0"/>
        <v>21086.602956000017</v>
      </c>
      <c r="N18" s="90">
        <f t="shared" si="1"/>
        <v>86.337918574094232</v>
      </c>
    </row>
    <row r="19" spans="1:14" x14ac:dyDescent="0.2">
      <c r="A19" s="78" t="s">
        <v>12</v>
      </c>
      <c r="B19" s="86"/>
      <c r="C19" s="86"/>
      <c r="D19" s="86"/>
      <c r="E19" s="86"/>
      <c r="F19" s="86"/>
      <c r="G19" s="86"/>
      <c r="H19" s="86"/>
      <c r="I19" s="86"/>
      <c r="J19" s="86"/>
      <c r="K19" s="86"/>
      <c r="L19" s="86"/>
      <c r="M19" s="86"/>
      <c r="N19" s="89"/>
    </row>
    <row r="20" spans="1:14" x14ac:dyDescent="0.2">
      <c r="A20" s="77" t="s">
        <v>13</v>
      </c>
      <c r="B20" s="87">
        <v>8119</v>
      </c>
      <c r="C20" s="87">
        <v>8724</v>
      </c>
      <c r="D20" s="87">
        <v>8048</v>
      </c>
      <c r="E20" s="87">
        <v>7172</v>
      </c>
      <c r="F20" s="87">
        <v>5827</v>
      </c>
      <c r="G20" s="87">
        <v>5505.0542230000001</v>
      </c>
      <c r="H20" s="87">
        <v>5658.8096740000001</v>
      </c>
      <c r="I20" s="87">
        <v>5409.3490560000009</v>
      </c>
      <c r="J20" s="87">
        <v>5011.8792999999996</v>
      </c>
      <c r="K20" s="87">
        <v>4758.128302000001</v>
      </c>
      <c r="L20" s="87">
        <v>5094</v>
      </c>
      <c r="M20" s="87">
        <f t="shared" si="0"/>
        <v>335.87169799999901</v>
      </c>
      <c r="N20" s="90">
        <f t="shared" si="1"/>
        <v>93.406523400078541</v>
      </c>
    </row>
    <row r="21" spans="1:14" x14ac:dyDescent="0.2">
      <c r="A21" s="78" t="s">
        <v>14</v>
      </c>
      <c r="B21" s="86">
        <v>22604</v>
      </c>
      <c r="C21" s="86">
        <v>23411</v>
      </c>
      <c r="D21" s="86">
        <v>21203</v>
      </c>
      <c r="E21" s="86">
        <v>17027</v>
      </c>
      <c r="F21" s="86">
        <v>16355</v>
      </c>
      <c r="G21" s="86">
        <v>13874.303448000001</v>
      </c>
      <c r="H21" s="86">
        <v>12055.161521999999</v>
      </c>
      <c r="I21" s="86">
        <v>10837.926507999999</v>
      </c>
      <c r="J21" s="86">
        <v>9204.7694929999998</v>
      </c>
      <c r="K21" s="86">
        <v>9511.7300539999997</v>
      </c>
      <c r="L21" s="86">
        <v>9900</v>
      </c>
      <c r="M21" s="86">
        <f t="shared" si="0"/>
        <v>388.26994600000035</v>
      </c>
      <c r="N21" s="89">
        <f t="shared" si="1"/>
        <v>96.078081353535339</v>
      </c>
    </row>
    <row r="22" spans="1:14" x14ac:dyDescent="0.2">
      <c r="A22" s="77" t="s">
        <v>15</v>
      </c>
      <c r="B22" s="87">
        <v>27909</v>
      </c>
      <c r="C22" s="87">
        <v>33509</v>
      </c>
      <c r="D22" s="87">
        <v>31900</v>
      </c>
      <c r="E22" s="87">
        <v>30962</v>
      </c>
      <c r="F22" s="87">
        <v>26543</v>
      </c>
      <c r="G22" s="87">
        <v>27116.538589000003</v>
      </c>
      <c r="H22" s="87">
        <v>25546.410546999999</v>
      </c>
      <c r="I22" s="87">
        <v>16946.187142999999</v>
      </c>
      <c r="J22" s="87">
        <v>14697.952789000001</v>
      </c>
      <c r="K22" s="87">
        <v>10076.246685999999</v>
      </c>
      <c r="L22" s="87">
        <v>18215</v>
      </c>
      <c r="M22" s="87">
        <f t="shared" si="0"/>
        <v>8138.7533140000014</v>
      </c>
      <c r="N22" s="90">
        <f t="shared" si="1"/>
        <v>55.318400691737573</v>
      </c>
    </row>
    <row r="23" spans="1:14" x14ac:dyDescent="0.2">
      <c r="A23" s="78" t="s">
        <v>16</v>
      </c>
      <c r="B23" s="86">
        <v>8016</v>
      </c>
      <c r="C23" s="86">
        <v>9200</v>
      </c>
      <c r="D23" s="86">
        <v>9304</v>
      </c>
      <c r="E23" s="86">
        <v>8363</v>
      </c>
      <c r="F23" s="86">
        <v>6646</v>
      </c>
      <c r="G23" s="86">
        <v>6346.7954010000003</v>
      </c>
      <c r="H23" s="86">
        <v>5927.0393340000001</v>
      </c>
      <c r="I23" s="86">
        <v>4659.8982510000005</v>
      </c>
      <c r="J23" s="86">
        <v>5281.2565539999996</v>
      </c>
      <c r="K23" s="86">
        <v>3874.4061890000003</v>
      </c>
      <c r="L23" s="86">
        <v>5608</v>
      </c>
      <c r="M23" s="86">
        <f t="shared" si="0"/>
        <v>1733.5938109999997</v>
      </c>
      <c r="N23" s="89">
        <f t="shared" si="1"/>
        <v>69.087128905135515</v>
      </c>
    </row>
    <row r="24" spans="1:14" x14ac:dyDescent="0.2">
      <c r="A24" s="77" t="s">
        <v>17</v>
      </c>
      <c r="B24" s="87">
        <v>10445</v>
      </c>
      <c r="C24" s="87">
        <v>10977</v>
      </c>
      <c r="D24" s="87">
        <v>10354</v>
      </c>
      <c r="E24" s="87">
        <v>9438</v>
      </c>
      <c r="F24" s="87">
        <v>6301</v>
      </c>
      <c r="G24" s="87">
        <v>5212.8531320000002</v>
      </c>
      <c r="H24" s="87">
        <v>3548.4944129999999</v>
      </c>
      <c r="I24" s="87">
        <v>3310.9132650000001</v>
      </c>
      <c r="J24" s="87">
        <v>3289.6674000000003</v>
      </c>
      <c r="K24" s="87">
        <v>2091.4049300000001</v>
      </c>
      <c r="L24" s="87">
        <v>6272</v>
      </c>
      <c r="M24" s="87">
        <f t="shared" si="0"/>
        <v>4180.5950699999994</v>
      </c>
      <c r="N24" s="90">
        <f>100*K24/L24</f>
        <v>33.345104113520414</v>
      </c>
    </row>
    <row r="25" spans="1:14" x14ac:dyDescent="0.2">
      <c r="A25" s="78" t="s">
        <v>18</v>
      </c>
      <c r="B25" s="86">
        <v>6043</v>
      </c>
      <c r="C25" s="86">
        <v>5739</v>
      </c>
      <c r="D25" s="86">
        <v>5211</v>
      </c>
      <c r="E25" s="86">
        <v>5056</v>
      </c>
      <c r="F25" s="86">
        <v>3855</v>
      </c>
      <c r="G25" s="86">
        <v>3975.5036529999998</v>
      </c>
      <c r="H25" s="86">
        <v>3430.559303</v>
      </c>
      <c r="I25" s="86">
        <v>3491.5539869999998</v>
      </c>
      <c r="J25" s="86">
        <v>2414.2181780000001</v>
      </c>
      <c r="K25" s="86">
        <v>1486.4158179999999</v>
      </c>
      <c r="L25" s="86">
        <v>2866</v>
      </c>
      <c r="M25" s="86">
        <f t="shared" si="0"/>
        <v>1379.5841820000001</v>
      </c>
      <c r="N25" s="89">
        <f t="shared" si="1"/>
        <v>51.863775924633629</v>
      </c>
    </row>
    <row r="26" spans="1:14" x14ac:dyDescent="0.2">
      <c r="A26" s="77" t="s">
        <v>19</v>
      </c>
      <c r="B26" s="87">
        <v>12345</v>
      </c>
      <c r="C26" s="87">
        <v>12697</v>
      </c>
      <c r="D26" s="87">
        <v>12743</v>
      </c>
      <c r="E26" s="87">
        <v>11540</v>
      </c>
      <c r="F26" s="87">
        <v>9431</v>
      </c>
      <c r="G26" s="87">
        <v>8251.1574610000007</v>
      </c>
      <c r="H26" s="87">
        <v>7349.7763470000009</v>
      </c>
      <c r="I26" s="87">
        <v>6863.0430329999999</v>
      </c>
      <c r="J26" s="87">
        <v>7228.5178190000006</v>
      </c>
      <c r="K26" s="87">
        <v>6795.905452</v>
      </c>
      <c r="L26" s="87">
        <v>6900</v>
      </c>
      <c r="M26" s="87">
        <f t="shared" si="0"/>
        <v>104.09454800000003</v>
      </c>
      <c r="N26" s="90">
        <f t="shared" si="1"/>
        <v>98.491383362318842</v>
      </c>
    </row>
    <row r="27" spans="1:14" x14ac:dyDescent="0.2">
      <c r="A27" s="78" t="s">
        <v>20</v>
      </c>
      <c r="B27" s="86">
        <v>95481</v>
      </c>
      <c r="C27" s="86">
        <v>104257</v>
      </c>
      <c r="D27" s="86">
        <v>98763</v>
      </c>
      <c r="E27" s="86">
        <v>89558</v>
      </c>
      <c r="F27" s="86">
        <v>74958</v>
      </c>
      <c r="G27" s="86">
        <v>70282.20590700001</v>
      </c>
      <c r="H27" s="86">
        <v>63516.25114</v>
      </c>
      <c r="I27" s="86">
        <v>51518.871243000001</v>
      </c>
      <c r="J27" s="86">
        <v>47128.261533000004</v>
      </c>
      <c r="K27" s="86">
        <v>38594.237431000001</v>
      </c>
      <c r="L27" s="86">
        <v>54855</v>
      </c>
      <c r="M27" s="86">
        <f t="shared" si="0"/>
        <v>16260.762568999999</v>
      </c>
      <c r="N27" s="89">
        <f t="shared" si="1"/>
        <v>70.356826963813688</v>
      </c>
    </row>
    <row r="28" spans="1:14" x14ac:dyDescent="0.2">
      <c r="A28" s="77" t="s">
        <v>21</v>
      </c>
      <c r="B28" s="87"/>
      <c r="C28" s="87"/>
      <c r="D28" s="87"/>
      <c r="E28" s="87"/>
      <c r="F28" s="87"/>
      <c r="G28" s="87"/>
      <c r="H28" s="87"/>
      <c r="I28" s="87"/>
      <c r="J28" s="87"/>
      <c r="K28" s="87"/>
      <c r="L28" s="87"/>
      <c r="M28" s="87"/>
      <c r="N28" s="90"/>
    </row>
    <row r="29" spans="1:14" x14ac:dyDescent="0.2">
      <c r="A29" s="78" t="s">
        <v>22</v>
      </c>
      <c r="B29" s="86">
        <v>14296</v>
      </c>
      <c r="C29" s="86">
        <v>13715</v>
      </c>
      <c r="D29" s="86">
        <v>12255</v>
      </c>
      <c r="E29" s="86">
        <v>12739</v>
      </c>
      <c r="F29" s="86">
        <v>10843</v>
      </c>
      <c r="G29" s="86">
        <v>8995.5906500000001</v>
      </c>
      <c r="H29" s="86">
        <v>7793.411607</v>
      </c>
      <c r="I29" s="86">
        <v>8423.4250400000001</v>
      </c>
      <c r="J29" s="86">
        <v>6175.7669900000001</v>
      </c>
      <c r="K29" s="86">
        <v>3666.828853</v>
      </c>
      <c r="L29" s="86">
        <v>9632</v>
      </c>
      <c r="M29" s="86">
        <f t="shared" si="0"/>
        <v>5965.171147</v>
      </c>
      <c r="N29" s="89">
        <f t="shared" si="1"/>
        <v>38.069236430647841</v>
      </c>
    </row>
    <row r="30" spans="1:14" x14ac:dyDescent="0.2">
      <c r="A30" s="77" t="s">
        <v>23</v>
      </c>
      <c r="B30" s="87">
        <v>10213</v>
      </c>
      <c r="C30" s="87">
        <v>9110</v>
      </c>
      <c r="D30" s="87">
        <v>9753</v>
      </c>
      <c r="E30" s="87">
        <v>8837</v>
      </c>
      <c r="F30" s="87">
        <v>6685</v>
      </c>
      <c r="G30" s="87">
        <v>6733.8613339999993</v>
      </c>
      <c r="H30" s="87">
        <v>5525.2812210000002</v>
      </c>
      <c r="I30" s="87">
        <v>4666.2909660000005</v>
      </c>
      <c r="J30" s="87">
        <v>2985.2734310000005</v>
      </c>
      <c r="K30" s="87">
        <v>626.69251299999996</v>
      </c>
      <c r="L30" s="87">
        <v>7915</v>
      </c>
      <c r="M30" s="87">
        <f t="shared" si="0"/>
        <v>7288.307487</v>
      </c>
      <c r="N30" s="90">
        <f t="shared" si="1"/>
        <v>7.9177828553379657</v>
      </c>
    </row>
    <row r="31" spans="1:14" x14ac:dyDescent="0.2">
      <c r="A31" s="78" t="s">
        <v>24</v>
      </c>
      <c r="B31" s="86">
        <v>10402</v>
      </c>
      <c r="C31" s="86">
        <v>9997</v>
      </c>
      <c r="D31" s="86">
        <v>9184</v>
      </c>
      <c r="E31" s="86">
        <v>8415</v>
      </c>
      <c r="F31" s="86">
        <v>6815</v>
      </c>
      <c r="G31" s="86">
        <v>6777.7273960000002</v>
      </c>
      <c r="H31" s="86">
        <v>6533.234473999999</v>
      </c>
      <c r="I31" s="86">
        <v>5878.2553859999998</v>
      </c>
      <c r="J31" s="86">
        <v>5507.7141430000001</v>
      </c>
      <c r="K31" s="86">
        <v>4192.3312129999995</v>
      </c>
      <c r="L31" s="86">
        <v>5908</v>
      </c>
      <c r="M31" s="86">
        <f t="shared" si="0"/>
        <v>1715.6687870000005</v>
      </c>
      <c r="N31" s="89">
        <f t="shared" si="1"/>
        <v>70.960243957345966</v>
      </c>
    </row>
    <row r="32" spans="1:14" x14ac:dyDescent="0.2">
      <c r="A32" s="77" t="s">
        <v>25</v>
      </c>
      <c r="B32" s="87">
        <v>27624</v>
      </c>
      <c r="C32" s="87">
        <v>24191</v>
      </c>
      <c r="D32" s="87">
        <v>24657</v>
      </c>
      <c r="E32" s="87">
        <v>23218</v>
      </c>
      <c r="F32" s="87">
        <v>17659</v>
      </c>
      <c r="G32" s="87">
        <v>13314.889109999998</v>
      </c>
      <c r="H32" s="87">
        <v>7258.234845</v>
      </c>
      <c r="I32" s="87">
        <v>8442.0882989999991</v>
      </c>
      <c r="J32" s="87">
        <v>9365.6134160000001</v>
      </c>
      <c r="K32" s="87">
        <v>5855.6247089999997</v>
      </c>
      <c r="L32" s="87">
        <v>14365</v>
      </c>
      <c r="M32" s="87">
        <f t="shared" si="0"/>
        <v>8509.3752910000003</v>
      </c>
      <c r="N32" s="90">
        <f t="shared" si="1"/>
        <v>40.763137549599719</v>
      </c>
    </row>
    <row r="33" spans="1:14" x14ac:dyDescent="0.2">
      <c r="A33" s="78" t="s">
        <v>26</v>
      </c>
      <c r="B33" s="86">
        <v>16694</v>
      </c>
      <c r="C33" s="86">
        <v>16223</v>
      </c>
      <c r="D33" s="86">
        <v>15386</v>
      </c>
      <c r="E33" s="86">
        <v>14517</v>
      </c>
      <c r="F33" s="86">
        <v>12531</v>
      </c>
      <c r="G33" s="86">
        <v>10461.498252000001</v>
      </c>
      <c r="H33" s="86">
        <v>8838.3311780000004</v>
      </c>
      <c r="I33" s="86">
        <v>8704.8689040000008</v>
      </c>
      <c r="J33" s="86">
        <v>8578.9304900000006</v>
      </c>
      <c r="K33" s="86">
        <v>9611</v>
      </c>
      <c r="L33" s="86">
        <v>9611</v>
      </c>
      <c r="M33" s="86">
        <v>0</v>
      </c>
      <c r="N33" s="89">
        <f t="shared" si="1"/>
        <v>100</v>
      </c>
    </row>
    <row r="34" spans="1:14" x14ac:dyDescent="0.2">
      <c r="A34" s="77" t="s">
        <v>27</v>
      </c>
      <c r="B34" s="87">
        <v>21740</v>
      </c>
      <c r="C34" s="87">
        <v>21117</v>
      </c>
      <c r="D34" s="87">
        <v>21209</v>
      </c>
      <c r="E34" s="87">
        <v>19419</v>
      </c>
      <c r="F34" s="87">
        <v>14817</v>
      </c>
      <c r="G34" s="87">
        <v>14268.880957000001</v>
      </c>
      <c r="H34" s="87">
        <v>11649.304147999999</v>
      </c>
      <c r="I34" s="87">
        <v>10710.439698999999</v>
      </c>
      <c r="J34" s="87">
        <v>10516.425083999999</v>
      </c>
      <c r="K34" s="87">
        <v>10047.805315</v>
      </c>
      <c r="L34" s="87">
        <v>10144</v>
      </c>
      <c r="M34" s="87">
        <f t="shared" si="0"/>
        <v>96.194685000000391</v>
      </c>
      <c r="N34" s="90">
        <f t="shared" si="1"/>
        <v>99.051708546924289</v>
      </c>
    </row>
    <row r="35" spans="1:14" x14ac:dyDescent="0.2">
      <c r="A35" s="78" t="s">
        <v>28</v>
      </c>
      <c r="B35" s="86">
        <v>28105</v>
      </c>
      <c r="C35" s="86">
        <v>27608</v>
      </c>
      <c r="D35" s="86">
        <v>26259</v>
      </c>
      <c r="E35" s="86">
        <v>25061</v>
      </c>
      <c r="F35" s="86">
        <v>21450</v>
      </c>
      <c r="G35" s="86">
        <v>20131.358173000001</v>
      </c>
      <c r="H35" s="86">
        <v>17418.649716</v>
      </c>
      <c r="I35" s="86">
        <v>17926.356793999999</v>
      </c>
      <c r="J35" s="86">
        <v>17488.196260000001</v>
      </c>
      <c r="K35" s="86">
        <v>15923.837834000002</v>
      </c>
      <c r="L35" s="86">
        <v>16012</v>
      </c>
      <c r="M35" s="86">
        <f t="shared" si="0"/>
        <v>88.162165999998251</v>
      </c>
      <c r="N35" s="89">
        <f t="shared" si="1"/>
        <v>99.449399412940295</v>
      </c>
    </row>
    <row r="36" spans="1:14" x14ac:dyDescent="0.2">
      <c r="A36" s="77" t="s">
        <v>29</v>
      </c>
      <c r="B36" s="87">
        <v>16722</v>
      </c>
      <c r="C36" s="87">
        <v>13894</v>
      </c>
      <c r="D36" s="87">
        <v>12004</v>
      </c>
      <c r="E36" s="87">
        <v>11595</v>
      </c>
      <c r="F36" s="87">
        <v>9085</v>
      </c>
      <c r="G36" s="87">
        <v>8649.0737900000004</v>
      </c>
      <c r="H36" s="87">
        <v>7662.1678680000005</v>
      </c>
      <c r="I36" s="87">
        <v>7380.7475279999999</v>
      </c>
      <c r="J36" s="87">
        <v>7359.0640569999996</v>
      </c>
      <c r="K36" s="87">
        <v>7323.3721420000002</v>
      </c>
      <c r="L36" s="87">
        <v>8642</v>
      </c>
      <c r="M36" s="87">
        <f t="shared" si="0"/>
        <v>1318.6278579999998</v>
      </c>
      <c r="N36" s="90">
        <f t="shared" si="1"/>
        <v>84.741635524184218</v>
      </c>
    </row>
    <row r="37" spans="1:14" x14ac:dyDescent="0.2">
      <c r="A37" s="78" t="s">
        <v>30</v>
      </c>
      <c r="B37" s="86">
        <v>145796</v>
      </c>
      <c r="C37" s="86">
        <v>135855</v>
      </c>
      <c r="D37" s="86">
        <v>130707</v>
      </c>
      <c r="E37" s="86">
        <v>123801</v>
      </c>
      <c r="F37" s="86">
        <v>99885</v>
      </c>
      <c r="G37" s="86">
        <v>89332.879661999992</v>
      </c>
      <c r="H37" s="86">
        <v>72678.615057000003</v>
      </c>
      <c r="I37" s="86">
        <v>72132.472615999999</v>
      </c>
      <c r="J37" s="86">
        <v>67976.983870999989</v>
      </c>
      <c r="K37" s="86">
        <v>57247.523468000007</v>
      </c>
      <c r="L37" s="86">
        <v>82229</v>
      </c>
      <c r="M37" s="86">
        <f t="shared" si="0"/>
        <v>24981.476531999993</v>
      </c>
      <c r="N37" s="89">
        <f t="shared" si="1"/>
        <v>69.619627464763042</v>
      </c>
    </row>
    <row r="38" spans="1:14" x14ac:dyDescent="0.2">
      <c r="A38" s="83" t="s">
        <v>31</v>
      </c>
      <c r="B38" s="88">
        <v>558009</v>
      </c>
      <c r="C38" s="88">
        <v>535736</v>
      </c>
      <c r="D38" s="88">
        <v>510205</v>
      </c>
      <c r="E38" s="88">
        <v>475080</v>
      </c>
      <c r="F38" s="88">
        <v>383329</v>
      </c>
      <c r="G38" s="88">
        <v>350724.88552100002</v>
      </c>
      <c r="H38" s="88">
        <v>309792.03986299998</v>
      </c>
      <c r="I38" s="88">
        <v>276722.568684</v>
      </c>
      <c r="J38" s="88">
        <v>251951.30560199998</v>
      </c>
      <c r="K38" s="88">
        <v>229099.15794299997</v>
      </c>
      <c r="L38" s="186">
        <v>291428</v>
      </c>
      <c r="M38" s="88">
        <f t="shared" si="0"/>
        <v>62328.842057000031</v>
      </c>
      <c r="N38" s="91">
        <f t="shared" si="1"/>
        <v>78.612610299284896</v>
      </c>
    </row>
    <row r="39" spans="1:14" x14ac:dyDescent="0.2">
      <c r="A39" s="62"/>
      <c r="B39" s="24"/>
      <c r="C39" s="24"/>
      <c r="D39" s="24"/>
      <c r="E39" s="24"/>
      <c r="F39" s="24"/>
      <c r="G39" s="24"/>
      <c r="H39" s="24"/>
      <c r="I39" s="24"/>
      <c r="J39" s="24"/>
      <c r="K39" s="24"/>
      <c r="L39" s="24"/>
      <c r="M39" s="24"/>
      <c r="N39" s="24"/>
    </row>
    <row r="40" spans="1:14" x14ac:dyDescent="0.2">
      <c r="A40" s="24" t="s">
        <v>32</v>
      </c>
      <c r="B40" s="66"/>
      <c r="C40" s="66"/>
      <c r="D40" s="66"/>
      <c r="E40" s="66"/>
      <c r="F40" s="66"/>
      <c r="G40" s="66"/>
      <c r="H40" s="66"/>
      <c r="I40" s="66"/>
      <c r="J40" s="66"/>
      <c r="K40" s="66"/>
      <c r="L40" s="66"/>
      <c r="M40" s="66"/>
      <c r="N40" s="24"/>
    </row>
    <row r="41" spans="1:14" x14ac:dyDescent="0.2">
      <c r="A41" s="24"/>
      <c r="B41" s="66"/>
      <c r="C41" s="66"/>
      <c r="D41" s="66"/>
      <c r="E41" s="66"/>
      <c r="F41" s="66"/>
      <c r="G41" s="66"/>
      <c r="H41" s="66"/>
      <c r="I41" s="66"/>
      <c r="J41" s="66"/>
      <c r="K41" s="66"/>
      <c r="L41" s="66"/>
      <c r="M41" s="66"/>
      <c r="N41" s="24"/>
    </row>
    <row r="42" spans="1:14" x14ac:dyDescent="0.2">
      <c r="A42" s="24" t="s">
        <v>277</v>
      </c>
    </row>
    <row r="43" spans="1:14" x14ac:dyDescent="0.2">
      <c r="A43" s="164" t="s">
        <v>276</v>
      </c>
      <c r="B43" s="21"/>
      <c r="C43" s="21"/>
      <c r="D43" s="21"/>
      <c r="E43" s="21"/>
      <c r="F43" s="21"/>
      <c r="G43" s="21"/>
      <c r="H43" s="21"/>
      <c r="I43" s="21"/>
      <c r="J43" s="21"/>
      <c r="K43" s="21"/>
      <c r="L43" s="21"/>
      <c r="M43" s="21"/>
    </row>
    <row r="44" spans="1:14" x14ac:dyDescent="0.2">
      <c r="A44" s="24" t="s">
        <v>278</v>
      </c>
      <c r="B44" s="66"/>
      <c r="C44" s="66"/>
      <c r="D44" s="66"/>
      <c r="E44" s="66"/>
      <c r="F44" s="66"/>
      <c r="G44" s="66"/>
      <c r="H44" s="66"/>
      <c r="I44" s="66"/>
      <c r="J44" s="66"/>
      <c r="K44" s="66"/>
      <c r="L44" s="66"/>
      <c r="M44" s="66"/>
      <c r="N44" s="24"/>
    </row>
    <row r="45" spans="1:14" x14ac:dyDescent="0.2">
      <c r="A45" s="24" t="s">
        <v>317</v>
      </c>
    </row>
    <row r="46" spans="1:14" x14ac:dyDescent="0.2">
      <c r="A46" s="24" t="s">
        <v>318</v>
      </c>
    </row>
    <row r="47" spans="1:14" x14ac:dyDescent="0.2">
      <c r="A47" s="206" t="s">
        <v>322</v>
      </c>
    </row>
  </sheetData>
  <phoneticPr fontId="5" type="noConversion"/>
  <hyperlinks>
    <hyperlink ref="A47" r:id="rId1"/>
  </hyperlinks>
  <pageMargins left="0.7" right="0.7" top="0.75" bottom="0.75" header="0.3" footer="0.3"/>
  <pageSetup paperSize="9" scale="66" orientation="landscape" verticalDpi="3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A50"/>
  <sheetViews>
    <sheetView showGridLines="0" zoomScale="85" zoomScaleNormal="85" workbookViewId="0"/>
  </sheetViews>
  <sheetFormatPr defaultRowHeight="12.75" x14ac:dyDescent="0.2"/>
  <sheetData>
    <row r="1" spans="1:1" x14ac:dyDescent="0.2">
      <c r="A1" s="4" t="s">
        <v>309</v>
      </c>
    </row>
    <row r="2" spans="1:1" x14ac:dyDescent="0.2">
      <c r="A2" s="18" t="s">
        <v>172</v>
      </c>
    </row>
    <row r="50" spans="1:1" x14ac:dyDescent="0.2">
      <c r="A50" s="18" t="s">
        <v>60</v>
      </c>
    </row>
  </sheetData>
  <phoneticPr fontId="5" type="noConversion"/>
  <pageMargins left="0.7" right="0.7" top="0.75" bottom="0.75" header="0.3" footer="0.3"/>
  <pageSetup paperSize="9" scale="77" orientation="landscape"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J108"/>
  <sheetViews>
    <sheetView showGridLines="0" zoomScale="85" zoomScaleNormal="85" workbookViewId="0"/>
  </sheetViews>
  <sheetFormatPr defaultColWidth="17.140625" defaultRowHeight="12.75" x14ac:dyDescent="0.2"/>
  <cols>
    <col min="1" max="9" width="17.140625" style="25" customWidth="1"/>
    <col min="10" max="10" width="11.140625" style="68" customWidth="1"/>
    <col min="11" max="253" width="9.140625" style="25" customWidth="1"/>
    <col min="254" max="16384" width="17.140625" style="25"/>
  </cols>
  <sheetData>
    <row r="1" spans="1:10" s="146" customFormat="1" x14ac:dyDescent="0.2">
      <c r="A1" s="147" t="s">
        <v>234</v>
      </c>
      <c r="B1" s="67"/>
      <c r="C1" s="67"/>
      <c r="D1" s="67"/>
      <c r="E1" s="67"/>
      <c r="F1" s="67"/>
      <c r="G1" s="67"/>
      <c r="H1" s="67"/>
      <c r="I1" s="67"/>
      <c r="J1" s="145"/>
    </row>
    <row r="2" spans="1:10" s="146" customFormat="1" x14ac:dyDescent="0.2">
      <c r="A2" s="144" t="s">
        <v>172</v>
      </c>
      <c r="B2" s="67"/>
      <c r="C2" s="67"/>
      <c r="D2" s="67"/>
      <c r="E2" s="67"/>
      <c r="F2" s="67"/>
      <c r="G2" s="67"/>
      <c r="H2" s="67"/>
      <c r="I2" s="67"/>
      <c r="J2" s="145"/>
    </row>
    <row r="3" spans="1:10" x14ac:dyDescent="0.2">
      <c r="A3" s="67"/>
      <c r="B3" s="67"/>
      <c r="C3" s="67"/>
      <c r="D3" s="67"/>
      <c r="E3" s="67"/>
      <c r="F3" s="67"/>
      <c r="G3" s="68"/>
      <c r="H3" s="67"/>
      <c r="I3" s="69" t="s">
        <v>100</v>
      </c>
    </row>
    <row r="4" spans="1:10" x14ac:dyDescent="0.2">
      <c r="A4" s="67"/>
      <c r="B4" s="67"/>
      <c r="C4" s="67"/>
      <c r="D4" s="67"/>
      <c r="E4" s="67"/>
      <c r="F4" s="67"/>
      <c r="G4" s="68"/>
      <c r="H4" s="67"/>
      <c r="I4" s="69"/>
    </row>
    <row r="5" spans="1:10" ht="75" customHeight="1" x14ac:dyDescent="0.2">
      <c r="A5" s="81" t="s">
        <v>153</v>
      </c>
      <c r="B5" s="82" t="s">
        <v>101</v>
      </c>
      <c r="C5" s="82" t="s">
        <v>102</v>
      </c>
      <c r="D5" s="82" t="s">
        <v>103</v>
      </c>
      <c r="E5" s="82" t="s">
        <v>104</v>
      </c>
      <c r="F5" s="82" t="s">
        <v>105</v>
      </c>
      <c r="G5" s="82" t="s">
        <v>106</v>
      </c>
      <c r="H5" s="82" t="s">
        <v>107</v>
      </c>
      <c r="I5" s="82" t="s">
        <v>108</v>
      </c>
    </row>
    <row r="6" spans="1:10" x14ac:dyDescent="0.2">
      <c r="A6" s="77" t="s">
        <v>0</v>
      </c>
      <c r="B6" s="77"/>
      <c r="C6" s="77"/>
      <c r="D6" s="77"/>
      <c r="E6" s="77"/>
      <c r="F6" s="77"/>
      <c r="G6" s="77"/>
      <c r="H6" s="77"/>
      <c r="I6" s="77"/>
    </row>
    <row r="7" spans="1:10" x14ac:dyDescent="0.2">
      <c r="A7" s="78" t="s">
        <v>109</v>
      </c>
      <c r="B7" s="86">
        <v>0</v>
      </c>
      <c r="C7" s="86">
        <v>708.40562000000011</v>
      </c>
      <c r="D7" s="86">
        <v>1837.3</v>
      </c>
      <c r="E7" s="86">
        <v>3100.96785</v>
      </c>
      <c r="F7" s="86">
        <v>109.3</v>
      </c>
      <c r="G7" s="86">
        <v>414.64725000000004</v>
      </c>
      <c r="H7" s="86">
        <v>188.5</v>
      </c>
      <c r="I7" s="86">
        <v>1715.2362500000002</v>
      </c>
    </row>
    <row r="8" spans="1:10" x14ac:dyDescent="0.2">
      <c r="A8" s="77" t="s">
        <v>1</v>
      </c>
      <c r="B8" s="87">
        <v>0</v>
      </c>
      <c r="C8" s="87">
        <v>1067.3624</v>
      </c>
      <c r="D8" s="87">
        <v>2796</v>
      </c>
      <c r="E8" s="87">
        <v>4699.982</v>
      </c>
      <c r="F8" s="87">
        <v>166</v>
      </c>
      <c r="G8" s="87">
        <v>626.06999999999994</v>
      </c>
      <c r="H8" s="87">
        <v>287</v>
      </c>
      <c r="I8" s="87">
        <v>2587.35</v>
      </c>
    </row>
    <row r="9" spans="1:10" x14ac:dyDescent="0.2">
      <c r="A9" s="78" t="s">
        <v>2</v>
      </c>
      <c r="B9" s="86">
        <v>995.04</v>
      </c>
      <c r="C9" s="86">
        <v>1914.1584600000001</v>
      </c>
      <c r="D9" s="86">
        <v>1300.0999999999999</v>
      </c>
      <c r="E9" s="86">
        <v>2939.6415499999998</v>
      </c>
      <c r="F9" s="86">
        <v>191.12</v>
      </c>
      <c r="G9" s="86">
        <v>587.29175000000009</v>
      </c>
      <c r="H9" s="86">
        <v>403.05999999999995</v>
      </c>
      <c r="I9" s="86">
        <v>2383.9187499999998</v>
      </c>
    </row>
    <row r="10" spans="1:10" x14ac:dyDescent="0.2">
      <c r="A10" s="77" t="s">
        <v>3</v>
      </c>
      <c r="B10" s="87">
        <v>2464.7200000000003</v>
      </c>
      <c r="C10" s="87">
        <v>6718.4464379999999</v>
      </c>
      <c r="D10" s="87">
        <v>8482.92</v>
      </c>
      <c r="E10" s="87">
        <v>16070.800714999999</v>
      </c>
      <c r="F10" s="87">
        <v>601.11</v>
      </c>
      <c r="G10" s="87">
        <v>2434.6127750000001</v>
      </c>
      <c r="H10" s="87">
        <v>1233.78</v>
      </c>
      <c r="I10" s="87">
        <v>10401.293875000001</v>
      </c>
    </row>
    <row r="11" spans="1:10" x14ac:dyDescent="0.2">
      <c r="A11" s="78" t="s">
        <v>10</v>
      </c>
      <c r="B11" s="86">
        <v>673.298</v>
      </c>
      <c r="C11" s="86">
        <v>1240.6551020000002</v>
      </c>
      <c r="D11" s="86">
        <v>951.37699999999995</v>
      </c>
      <c r="E11" s="86">
        <v>1963.4397349999999</v>
      </c>
      <c r="F11" s="86">
        <v>129.953</v>
      </c>
      <c r="G11" s="86">
        <v>374.50347499999998</v>
      </c>
      <c r="H11" s="86">
        <v>214.92600000000002</v>
      </c>
      <c r="I11" s="86">
        <v>1437.678375</v>
      </c>
    </row>
    <row r="12" spans="1:10" x14ac:dyDescent="0.2">
      <c r="A12" s="77" t="s">
        <v>4</v>
      </c>
      <c r="B12" s="87">
        <v>786.18</v>
      </c>
      <c r="C12" s="87">
        <v>1685.5738200000001</v>
      </c>
      <c r="D12" s="87">
        <v>1977.0300000000002</v>
      </c>
      <c r="E12" s="87">
        <v>3581.3863500000002</v>
      </c>
      <c r="F12" s="87">
        <v>251.69</v>
      </c>
      <c r="G12" s="87">
        <v>639.35974999999996</v>
      </c>
      <c r="H12" s="87">
        <v>341.7</v>
      </c>
      <c r="I12" s="87">
        <v>2280.0487499999999</v>
      </c>
    </row>
    <row r="13" spans="1:10" x14ac:dyDescent="0.2">
      <c r="A13" s="78" t="s">
        <v>5</v>
      </c>
      <c r="B13" s="86">
        <v>0</v>
      </c>
      <c r="C13" s="86">
        <v>1102.3894700000001</v>
      </c>
      <c r="D13" s="86">
        <v>2421.6</v>
      </c>
      <c r="E13" s="86">
        <v>4388.063975</v>
      </c>
      <c r="F13" s="86">
        <v>144.10000000000002</v>
      </c>
      <c r="G13" s="86">
        <v>619.267875</v>
      </c>
      <c r="H13" s="86">
        <v>248.4</v>
      </c>
      <c r="I13" s="86">
        <v>2624.2393750000001</v>
      </c>
    </row>
    <row r="14" spans="1:10" x14ac:dyDescent="0.2">
      <c r="A14" s="77" t="s">
        <v>6</v>
      </c>
      <c r="B14" s="87">
        <v>413.10999999999996</v>
      </c>
      <c r="C14" s="87">
        <v>841.07285999999999</v>
      </c>
      <c r="D14" s="87">
        <v>1166.3499999999999</v>
      </c>
      <c r="E14" s="87">
        <v>1929.75855</v>
      </c>
      <c r="F14" s="87">
        <v>69.489999999999995</v>
      </c>
      <c r="G14" s="87">
        <v>253.95675</v>
      </c>
      <c r="H14" s="87">
        <v>119.68</v>
      </c>
      <c r="I14" s="87">
        <v>1042.0137500000001</v>
      </c>
    </row>
    <row r="15" spans="1:10" x14ac:dyDescent="0.2">
      <c r="A15" s="78" t="s">
        <v>7</v>
      </c>
      <c r="B15" s="86">
        <v>0</v>
      </c>
      <c r="C15" s="86">
        <v>1709.8209179999999</v>
      </c>
      <c r="D15" s="86">
        <v>4147.71</v>
      </c>
      <c r="E15" s="86">
        <v>7197.7221149999996</v>
      </c>
      <c r="F15" s="86">
        <v>246.65</v>
      </c>
      <c r="G15" s="86">
        <v>983.64177499999994</v>
      </c>
      <c r="H15" s="86">
        <v>425.5</v>
      </c>
      <c r="I15" s="86">
        <v>4110.4588749999994</v>
      </c>
    </row>
    <row r="16" spans="1:10" x14ac:dyDescent="0.2">
      <c r="A16" s="77" t="s">
        <v>8</v>
      </c>
      <c r="B16" s="87">
        <v>1590.2400000000002</v>
      </c>
      <c r="C16" s="87">
        <v>2742.6385200000004</v>
      </c>
      <c r="D16" s="87">
        <v>2108.0099999999998</v>
      </c>
      <c r="E16" s="87">
        <v>4163.6810999999998</v>
      </c>
      <c r="F16" s="87">
        <v>303.25</v>
      </c>
      <c r="G16" s="87">
        <v>799.97349999999994</v>
      </c>
      <c r="H16" s="87">
        <v>650.37</v>
      </c>
      <c r="I16" s="87">
        <v>3133.9874999999997</v>
      </c>
    </row>
    <row r="17" spans="1:9" x14ac:dyDescent="0.2">
      <c r="A17" s="78" t="s">
        <v>9</v>
      </c>
      <c r="B17" s="86">
        <v>0</v>
      </c>
      <c r="C17" s="86">
        <v>1158.591876</v>
      </c>
      <c r="D17" s="86">
        <v>3241.87</v>
      </c>
      <c r="E17" s="86">
        <v>5308.5889299999999</v>
      </c>
      <c r="F17" s="86">
        <v>192.9</v>
      </c>
      <c r="G17" s="86">
        <v>692.29304999999999</v>
      </c>
      <c r="H17" s="86">
        <v>332.69</v>
      </c>
      <c r="I17" s="86">
        <v>2829.6552500000003</v>
      </c>
    </row>
    <row r="18" spans="1:9" x14ac:dyDescent="0.2">
      <c r="A18" s="77" t="s">
        <v>11</v>
      </c>
      <c r="B18" s="87">
        <f>SUM(B7:B17)</f>
        <v>6922.5879999999997</v>
      </c>
      <c r="C18" s="87">
        <f t="shared" ref="C18:I18" si="0">SUM(C7:C17)</f>
        <v>20889.115484000002</v>
      </c>
      <c r="D18" s="87">
        <f t="shared" si="0"/>
        <v>30430.266999999993</v>
      </c>
      <c r="E18" s="87">
        <f t="shared" si="0"/>
        <v>55344.032869999995</v>
      </c>
      <c r="F18" s="87">
        <f t="shared" si="0"/>
        <v>2405.5630000000006</v>
      </c>
      <c r="G18" s="87">
        <f t="shared" si="0"/>
        <v>8425.6179499999998</v>
      </c>
      <c r="H18" s="87">
        <f t="shared" si="0"/>
        <v>4445.6059999999998</v>
      </c>
      <c r="I18" s="87">
        <f t="shared" si="0"/>
        <v>34545.880750000004</v>
      </c>
    </row>
    <row r="19" spans="1:9" x14ac:dyDescent="0.2">
      <c r="A19" s="78" t="s">
        <v>12</v>
      </c>
      <c r="B19" s="86"/>
      <c r="C19" s="86"/>
      <c r="D19" s="86"/>
      <c r="E19" s="86"/>
      <c r="F19" s="86"/>
      <c r="G19" s="86"/>
      <c r="H19" s="86"/>
      <c r="I19" s="86"/>
    </row>
    <row r="20" spans="1:9" x14ac:dyDescent="0.2">
      <c r="A20" s="77" t="s">
        <v>13</v>
      </c>
      <c r="B20" s="87">
        <v>428.92</v>
      </c>
      <c r="C20" s="87">
        <v>941.20343400000002</v>
      </c>
      <c r="D20" s="87">
        <v>1028.75</v>
      </c>
      <c r="E20" s="87">
        <v>1942.5712449999999</v>
      </c>
      <c r="F20" s="87">
        <v>65.070000000000007</v>
      </c>
      <c r="G20" s="87">
        <v>285.88182499999999</v>
      </c>
      <c r="H20" s="87">
        <v>233.48000000000002</v>
      </c>
      <c r="I20" s="87">
        <v>1337.539125</v>
      </c>
    </row>
    <row r="21" spans="1:9" x14ac:dyDescent="0.2">
      <c r="A21" s="78" t="s">
        <v>14</v>
      </c>
      <c r="B21" s="86">
        <v>975.726</v>
      </c>
      <c r="C21" s="86">
        <v>1884.5942070000001</v>
      </c>
      <c r="D21" s="86">
        <v>2417.6059999999998</v>
      </c>
      <c r="E21" s="86">
        <v>4038.8629474999998</v>
      </c>
      <c r="F21" s="86">
        <v>150.977</v>
      </c>
      <c r="G21" s="86">
        <v>542.73053749999997</v>
      </c>
      <c r="H21" s="86">
        <v>383.57599999999996</v>
      </c>
      <c r="I21" s="86">
        <v>2342.3436875000002</v>
      </c>
    </row>
    <row r="22" spans="1:9" x14ac:dyDescent="0.2">
      <c r="A22" s="77" t="s">
        <v>15</v>
      </c>
      <c r="B22" s="87">
        <v>1925.0500000000002</v>
      </c>
      <c r="C22" s="87">
        <v>3634.6273760000004</v>
      </c>
      <c r="D22" s="87">
        <v>2759.59</v>
      </c>
      <c r="E22" s="87">
        <v>5809.1676800000005</v>
      </c>
      <c r="F22" s="87">
        <v>263.77999999999997</v>
      </c>
      <c r="G22" s="87">
        <v>1000.6668000000001</v>
      </c>
      <c r="H22" s="87">
        <v>733.37</v>
      </c>
      <c r="I22" s="87">
        <v>4417.8040000000001</v>
      </c>
    </row>
    <row r="23" spans="1:9" x14ac:dyDescent="0.2">
      <c r="A23" s="78" t="s">
        <v>16</v>
      </c>
      <c r="B23" s="86">
        <v>475.38</v>
      </c>
      <c r="C23" s="86">
        <v>728.97960599999999</v>
      </c>
      <c r="D23" s="86">
        <v>1139.4699999999998</v>
      </c>
      <c r="E23" s="86">
        <v>1591.8459549999998</v>
      </c>
      <c r="F23" s="86">
        <v>75.099999999999994</v>
      </c>
      <c r="G23" s="86">
        <v>184.41017499999998</v>
      </c>
      <c r="H23" s="86">
        <v>230.24</v>
      </c>
      <c r="I23" s="86">
        <v>776.79087499999991</v>
      </c>
    </row>
    <row r="24" spans="1:9" x14ac:dyDescent="0.2">
      <c r="A24" s="77" t="s">
        <v>17</v>
      </c>
      <c r="B24" s="87">
        <v>743</v>
      </c>
      <c r="C24" s="87">
        <v>1314.472434</v>
      </c>
      <c r="D24" s="87">
        <v>1491.01</v>
      </c>
      <c r="E24" s="87">
        <v>2510.4137449999998</v>
      </c>
      <c r="F24" s="87">
        <v>92.02</v>
      </c>
      <c r="G24" s="87">
        <v>338.34432500000003</v>
      </c>
      <c r="H24" s="87">
        <v>312.63</v>
      </c>
      <c r="I24" s="87">
        <v>1544.2516249999999</v>
      </c>
    </row>
    <row r="25" spans="1:9" x14ac:dyDescent="0.2">
      <c r="A25" s="78" t="s">
        <v>18</v>
      </c>
      <c r="B25" s="86">
        <v>259.51</v>
      </c>
      <c r="C25" s="86">
        <v>585.72659199999998</v>
      </c>
      <c r="D25" s="86">
        <v>610.98599999999999</v>
      </c>
      <c r="E25" s="86">
        <v>1192.8975599999999</v>
      </c>
      <c r="F25" s="86">
        <v>54.58</v>
      </c>
      <c r="G25" s="86">
        <v>195.19060000000002</v>
      </c>
      <c r="H25" s="86">
        <v>97.32</v>
      </c>
      <c r="I25" s="86">
        <v>800.37300000000005</v>
      </c>
    </row>
    <row r="26" spans="1:9" x14ac:dyDescent="0.2">
      <c r="A26" s="77" t="s">
        <v>19</v>
      </c>
      <c r="B26" s="87">
        <v>810.03</v>
      </c>
      <c r="C26" s="87">
        <v>1542.0886</v>
      </c>
      <c r="D26" s="87">
        <v>1417.08</v>
      </c>
      <c r="E26" s="87">
        <v>2722.9404999999997</v>
      </c>
      <c r="F26" s="87">
        <v>107.87</v>
      </c>
      <c r="G26" s="87">
        <v>423.41250000000002</v>
      </c>
      <c r="H26" s="87">
        <v>317.8</v>
      </c>
      <c r="I26" s="87">
        <v>1895.5125</v>
      </c>
    </row>
    <row r="27" spans="1:9" x14ac:dyDescent="0.2">
      <c r="A27" s="78" t="s">
        <v>20</v>
      </c>
      <c r="B27" s="86">
        <f>SUM(B20:B26)</f>
        <v>5617.616</v>
      </c>
      <c r="C27" s="86">
        <f t="shared" ref="C27:I27" si="1">SUM(C20:C26)</f>
        <v>10631.692249</v>
      </c>
      <c r="D27" s="86">
        <f t="shared" si="1"/>
        <v>10864.492</v>
      </c>
      <c r="E27" s="86">
        <f t="shared" si="1"/>
        <v>19808.6996325</v>
      </c>
      <c r="F27" s="86">
        <f t="shared" si="1"/>
        <v>809.39700000000005</v>
      </c>
      <c r="G27" s="86">
        <f t="shared" si="1"/>
        <v>2970.6367624999998</v>
      </c>
      <c r="H27" s="86">
        <f t="shared" si="1"/>
        <v>2308.4159999999997</v>
      </c>
      <c r="I27" s="86">
        <f t="shared" si="1"/>
        <v>13114.6148125</v>
      </c>
    </row>
    <row r="28" spans="1:9" x14ac:dyDescent="0.2">
      <c r="A28" s="77" t="s">
        <v>21</v>
      </c>
      <c r="B28" s="87"/>
      <c r="C28" s="87"/>
      <c r="D28" s="87"/>
      <c r="E28" s="87"/>
      <c r="F28" s="87"/>
      <c r="G28" s="87"/>
      <c r="H28" s="87"/>
      <c r="I28" s="87"/>
    </row>
    <row r="29" spans="1:9" x14ac:dyDescent="0.2">
      <c r="A29" s="78" t="s">
        <v>22</v>
      </c>
      <c r="B29" s="86">
        <v>899.48</v>
      </c>
      <c r="C29" s="86">
        <v>1784.098436</v>
      </c>
      <c r="D29" s="86">
        <v>1222.0410000000002</v>
      </c>
      <c r="E29" s="86">
        <v>2800.0407300000002</v>
      </c>
      <c r="F29" s="86">
        <v>151.32</v>
      </c>
      <c r="G29" s="86">
        <v>532.62104999999997</v>
      </c>
      <c r="H29" s="86">
        <v>275.95</v>
      </c>
      <c r="I29" s="86">
        <v>2182.45525</v>
      </c>
    </row>
    <row r="30" spans="1:9" x14ac:dyDescent="0.2">
      <c r="A30" s="77" t="s">
        <v>23</v>
      </c>
      <c r="B30" s="87">
        <v>988.90899999999999</v>
      </c>
      <c r="C30" s="87">
        <v>1460.5616359999999</v>
      </c>
      <c r="D30" s="87">
        <v>1761.5860000000002</v>
      </c>
      <c r="E30" s="87">
        <v>2602.9292300000002</v>
      </c>
      <c r="F30" s="87">
        <v>112.011</v>
      </c>
      <c r="G30" s="87">
        <v>315.30955000000006</v>
      </c>
      <c r="H30" s="87">
        <v>303.66500000000002</v>
      </c>
      <c r="I30" s="87">
        <v>1320.1577500000001</v>
      </c>
    </row>
    <row r="31" spans="1:9" x14ac:dyDescent="0.2">
      <c r="A31" s="78" t="s">
        <v>24</v>
      </c>
      <c r="B31" s="86">
        <v>389.23</v>
      </c>
      <c r="C31" s="86">
        <v>890.48354500000005</v>
      </c>
      <c r="D31" s="86">
        <v>1394</v>
      </c>
      <c r="E31" s="86">
        <v>2288.1459125000001</v>
      </c>
      <c r="F31" s="86">
        <v>159.16</v>
      </c>
      <c r="G31" s="86">
        <v>375.21756249999999</v>
      </c>
      <c r="H31" s="86">
        <v>332.19</v>
      </c>
      <c r="I31" s="86">
        <v>1412.4778125</v>
      </c>
    </row>
    <row r="32" spans="1:9" x14ac:dyDescent="0.2">
      <c r="A32" s="77" t="s">
        <v>25</v>
      </c>
      <c r="B32" s="87">
        <v>287.84000000000003</v>
      </c>
      <c r="C32" s="87">
        <v>1737.6877500000001</v>
      </c>
      <c r="D32" s="87">
        <v>3534.92</v>
      </c>
      <c r="E32" s="87">
        <v>6121.1868749999994</v>
      </c>
      <c r="F32" s="87">
        <v>202.04999999999998</v>
      </c>
      <c r="G32" s="87">
        <v>826.984375</v>
      </c>
      <c r="H32" s="87">
        <v>640.94000000000005</v>
      </c>
      <c r="I32" s="87">
        <v>3765.6118750000001</v>
      </c>
    </row>
    <row r="33" spans="1:9" x14ac:dyDescent="0.2">
      <c r="A33" s="78" t="s">
        <v>26</v>
      </c>
      <c r="B33" s="86">
        <v>688.56000000000006</v>
      </c>
      <c r="C33" s="86">
        <v>1570.6495199999999</v>
      </c>
      <c r="D33" s="86">
        <v>2536.5500000000002</v>
      </c>
      <c r="E33" s="86">
        <v>4110.0385999999999</v>
      </c>
      <c r="F33" s="86">
        <v>281.47000000000003</v>
      </c>
      <c r="G33" s="86">
        <v>661.68100000000004</v>
      </c>
      <c r="H33" s="86">
        <v>587.54999999999995</v>
      </c>
      <c r="I33" s="86">
        <v>2488.6049999999996</v>
      </c>
    </row>
    <row r="34" spans="1:9" x14ac:dyDescent="0.2">
      <c r="A34" s="77" t="s">
        <v>27</v>
      </c>
      <c r="B34" s="87">
        <v>23.89</v>
      </c>
      <c r="C34" s="87">
        <v>1000.231028</v>
      </c>
      <c r="D34" s="87">
        <v>2692.2000000000003</v>
      </c>
      <c r="E34" s="87">
        <v>4433.8162900000007</v>
      </c>
      <c r="F34" s="87">
        <v>142.345</v>
      </c>
      <c r="G34" s="87">
        <v>563.18164999999999</v>
      </c>
      <c r="H34" s="87">
        <v>420.33000000000004</v>
      </c>
      <c r="I34" s="87">
        <v>2524.51325</v>
      </c>
    </row>
    <row r="35" spans="1:9" x14ac:dyDescent="0.2">
      <c r="A35" s="78" t="s">
        <v>110</v>
      </c>
      <c r="B35" s="86">
        <v>1469.72</v>
      </c>
      <c r="C35" s="86">
        <v>2876.6304659999996</v>
      </c>
      <c r="D35" s="86">
        <v>4064.02</v>
      </c>
      <c r="E35" s="86">
        <v>6573.6945049999995</v>
      </c>
      <c r="F35" s="86">
        <v>217.68999999999997</v>
      </c>
      <c r="G35" s="86">
        <v>824.11692499999992</v>
      </c>
      <c r="H35" s="86">
        <v>578.09</v>
      </c>
      <c r="I35" s="86">
        <v>3610.2246249999998</v>
      </c>
    </row>
    <row r="36" spans="1:9" x14ac:dyDescent="0.2">
      <c r="A36" s="77" t="s">
        <v>29</v>
      </c>
      <c r="B36" s="87">
        <v>628.74</v>
      </c>
      <c r="C36" s="87">
        <v>1333.060448</v>
      </c>
      <c r="D36" s="87">
        <v>2251.0100000000002</v>
      </c>
      <c r="E36" s="87">
        <v>3507.3906400000001</v>
      </c>
      <c r="F36" s="87">
        <v>257</v>
      </c>
      <c r="G36" s="87">
        <v>560.58640000000003</v>
      </c>
      <c r="H36" s="87">
        <v>536.49</v>
      </c>
      <c r="I36" s="87">
        <v>2054.422</v>
      </c>
    </row>
    <row r="37" spans="1:9" x14ac:dyDescent="0.2">
      <c r="A37" s="78" t="s">
        <v>111</v>
      </c>
      <c r="B37" s="86">
        <f>SUM(B29:B36)</f>
        <v>5376.3689999999997</v>
      </c>
      <c r="C37" s="86">
        <f t="shared" ref="C37:I37" si="2">SUM(C29:C36)</f>
        <v>12653.402828999999</v>
      </c>
      <c r="D37" s="86">
        <f t="shared" si="2"/>
        <v>19456.327000000005</v>
      </c>
      <c r="E37" s="86">
        <f t="shared" si="2"/>
        <v>32437.242782500001</v>
      </c>
      <c r="F37" s="86">
        <f t="shared" si="2"/>
        <v>1523.046</v>
      </c>
      <c r="G37" s="86">
        <f t="shared" si="2"/>
        <v>4659.6985125000001</v>
      </c>
      <c r="H37" s="86">
        <f t="shared" si="2"/>
        <v>3675.2049999999999</v>
      </c>
      <c r="I37" s="86">
        <f t="shared" si="2"/>
        <v>19358.467562499998</v>
      </c>
    </row>
    <row r="38" spans="1:9" x14ac:dyDescent="0.2">
      <c r="A38" s="83" t="s">
        <v>31</v>
      </c>
      <c r="B38" s="88">
        <f>B18+B27+B37</f>
        <v>17916.573</v>
      </c>
      <c r="C38" s="88">
        <f t="shared" ref="C38:I38" si="3">C18+C27+C37</f>
        <v>44174.210562</v>
      </c>
      <c r="D38" s="88">
        <f t="shared" si="3"/>
        <v>60751.085999999996</v>
      </c>
      <c r="E38" s="88">
        <f t="shared" si="3"/>
        <v>107589.97528500001</v>
      </c>
      <c r="F38" s="88">
        <f t="shared" si="3"/>
        <v>4738.0060000000003</v>
      </c>
      <c r="G38" s="88">
        <f t="shared" si="3"/>
        <v>16055.953225000001</v>
      </c>
      <c r="H38" s="88">
        <f t="shared" si="3"/>
        <v>10429.226999999999</v>
      </c>
      <c r="I38" s="88">
        <f t="shared" si="3"/>
        <v>67018.963124999995</v>
      </c>
    </row>
    <row r="39" spans="1:9" s="68" customFormat="1" x14ac:dyDescent="0.2">
      <c r="A39" s="70"/>
      <c r="B39" s="70"/>
      <c r="C39" s="70"/>
      <c r="D39" s="71"/>
      <c r="E39" s="71"/>
      <c r="F39" s="71"/>
      <c r="G39" s="71"/>
      <c r="H39" s="70"/>
      <c r="I39" s="70"/>
    </row>
    <row r="40" spans="1:9" s="68" customFormat="1" x14ac:dyDescent="0.2">
      <c r="A40" s="70" t="s">
        <v>32</v>
      </c>
      <c r="B40" s="70"/>
      <c r="C40" s="70"/>
      <c r="D40" s="71"/>
      <c r="E40" s="71"/>
      <c r="F40" s="71"/>
      <c r="G40" s="71"/>
      <c r="H40" s="70"/>
      <c r="I40" s="70"/>
    </row>
    <row r="41" spans="1:9" s="68" customFormat="1" x14ac:dyDescent="0.2">
      <c r="A41" s="70"/>
      <c r="B41" s="70"/>
      <c r="C41" s="70"/>
      <c r="D41" s="71"/>
      <c r="E41" s="71"/>
      <c r="F41" s="71"/>
      <c r="G41" s="71"/>
      <c r="H41" s="70"/>
      <c r="I41" s="70"/>
    </row>
    <row r="42" spans="1:9" s="68" customFormat="1" x14ac:dyDescent="0.2">
      <c r="A42" s="188" t="s">
        <v>266</v>
      </c>
    </row>
    <row r="43" spans="1:9" s="68" customFormat="1" x14ac:dyDescent="0.2">
      <c r="A43" s="188" t="s">
        <v>263</v>
      </c>
    </row>
    <row r="44" spans="1:9" s="68" customFormat="1" x14ac:dyDescent="0.2">
      <c r="A44" s="189" t="s">
        <v>112</v>
      </c>
    </row>
    <row r="45" spans="1:9" s="68" customFormat="1" x14ac:dyDescent="0.2">
      <c r="A45" s="188" t="s">
        <v>264</v>
      </c>
    </row>
    <row r="46" spans="1:9" s="68" customFormat="1" x14ac:dyDescent="0.2">
      <c r="A46" s="190" t="s">
        <v>265</v>
      </c>
    </row>
    <row r="47" spans="1:9" x14ac:dyDescent="0.2">
      <c r="A47" s="25" t="s">
        <v>269</v>
      </c>
      <c r="D47" s="26"/>
    </row>
    <row r="48" spans="1:9" x14ac:dyDescent="0.2">
      <c r="A48" s="25" t="s">
        <v>270</v>
      </c>
      <c r="D48" s="26"/>
    </row>
    <row r="49" spans="1:4" x14ac:dyDescent="0.2">
      <c r="A49" s="25" t="s">
        <v>271</v>
      </c>
      <c r="D49" s="26"/>
    </row>
    <row r="50" spans="1:4" x14ac:dyDescent="0.2">
      <c r="D50" s="26"/>
    </row>
    <row r="51" spans="1:4" x14ac:dyDescent="0.2">
      <c r="D51" s="26"/>
    </row>
    <row r="52" spans="1:4" x14ac:dyDescent="0.2">
      <c r="D52" s="26"/>
    </row>
    <row r="53" spans="1:4" x14ac:dyDescent="0.2">
      <c r="D53" s="26"/>
    </row>
    <row r="54" spans="1:4" x14ac:dyDescent="0.2">
      <c r="D54" s="26"/>
    </row>
    <row r="55" spans="1:4" x14ac:dyDescent="0.2">
      <c r="D55" s="26"/>
    </row>
    <row r="56" spans="1:4" x14ac:dyDescent="0.2">
      <c r="D56" s="26"/>
    </row>
    <row r="57" spans="1:4" x14ac:dyDescent="0.2">
      <c r="D57" s="26"/>
    </row>
    <row r="58" spans="1:4" x14ac:dyDescent="0.2">
      <c r="D58" s="26"/>
    </row>
    <row r="59" spans="1:4" x14ac:dyDescent="0.2">
      <c r="D59" s="26"/>
    </row>
    <row r="60" spans="1:4" x14ac:dyDescent="0.2">
      <c r="D60" s="26"/>
    </row>
    <row r="61" spans="1:4" x14ac:dyDescent="0.2">
      <c r="D61" s="26"/>
    </row>
    <row r="62" spans="1:4" x14ac:dyDescent="0.2">
      <c r="D62" s="26"/>
    </row>
    <row r="63" spans="1:4" x14ac:dyDescent="0.2">
      <c r="D63" s="26"/>
    </row>
    <row r="64" spans="1:4" x14ac:dyDescent="0.2">
      <c r="D64" s="26"/>
    </row>
    <row r="65" spans="4:9" x14ac:dyDescent="0.2">
      <c r="D65" s="26"/>
    </row>
    <row r="66" spans="4:9" x14ac:dyDescent="0.2">
      <c r="D66" s="26"/>
    </row>
    <row r="67" spans="4:9" x14ac:dyDescent="0.2">
      <c r="D67" s="26"/>
    </row>
    <row r="68" spans="4:9" x14ac:dyDescent="0.2">
      <c r="D68" s="26"/>
    </row>
    <row r="69" spans="4:9" x14ac:dyDescent="0.2">
      <c r="D69" s="26"/>
    </row>
    <row r="70" spans="4:9" x14ac:dyDescent="0.2">
      <c r="D70" s="26"/>
    </row>
    <row r="71" spans="4:9" x14ac:dyDescent="0.2">
      <c r="D71" s="26"/>
    </row>
    <row r="72" spans="4:9" x14ac:dyDescent="0.2">
      <c r="D72" s="26"/>
    </row>
    <row r="80" spans="4:9" x14ac:dyDescent="0.2">
      <c r="I80" s="27">
        <f>I75+H38</f>
        <v>10429.226999999999</v>
      </c>
    </row>
    <row r="108" spans="3:7" x14ac:dyDescent="0.2">
      <c r="C108" s="27"/>
      <c r="E108" s="27"/>
      <c r="G108" s="27"/>
    </row>
  </sheetData>
  <hyperlinks>
    <hyperlink ref="A46" r:id="rId1" location="NorthernIrelandGuidance"/>
  </hyperlinks>
  <pageMargins left="0.7" right="0.7" top="0.75" bottom="0.75" header="0.3" footer="0.3"/>
  <pageSetup paperSize="9" scale="8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G80"/>
  <sheetViews>
    <sheetView showGridLines="0" zoomScale="85" zoomScaleNormal="85" workbookViewId="0"/>
  </sheetViews>
  <sheetFormatPr defaultColWidth="17" defaultRowHeight="12.75" x14ac:dyDescent="0.2"/>
  <cols>
    <col min="1" max="7" width="17.140625" style="25" customWidth="1"/>
    <col min="8" max="242" width="9.140625" style="25" customWidth="1"/>
    <col min="243" max="243" width="17.140625" style="25" customWidth="1"/>
    <col min="244" max="16384" width="17" style="25"/>
  </cols>
  <sheetData>
    <row r="1" spans="1:7" x14ac:dyDescent="0.2">
      <c r="A1" s="147" t="s">
        <v>235</v>
      </c>
      <c r="B1" s="68"/>
      <c r="C1" s="68"/>
      <c r="D1" s="68"/>
      <c r="E1" s="68"/>
      <c r="F1" s="68"/>
      <c r="G1" s="68"/>
    </row>
    <row r="2" spans="1:7" x14ac:dyDescent="0.2">
      <c r="A2" s="144" t="s">
        <v>172</v>
      </c>
      <c r="B2" s="68"/>
      <c r="C2" s="68"/>
      <c r="D2" s="68"/>
      <c r="E2" s="68"/>
      <c r="F2" s="68"/>
      <c r="G2" s="68"/>
    </row>
    <row r="3" spans="1:7" x14ac:dyDescent="0.2">
      <c r="A3" s="67"/>
      <c r="B3" s="68"/>
      <c r="C3" s="68"/>
      <c r="D3" s="68"/>
      <c r="E3" s="68"/>
      <c r="F3" s="68"/>
      <c r="G3" s="69" t="s">
        <v>100</v>
      </c>
    </row>
    <row r="4" spans="1:7" x14ac:dyDescent="0.2">
      <c r="A4" s="67"/>
      <c r="B4" s="68"/>
      <c r="C4" s="68"/>
      <c r="D4" s="68"/>
      <c r="E4" s="68"/>
      <c r="F4" s="68"/>
      <c r="G4" s="69"/>
    </row>
    <row r="5" spans="1:7" ht="75" customHeight="1" x14ac:dyDescent="0.2">
      <c r="A5" s="81" t="s">
        <v>153</v>
      </c>
      <c r="B5" s="82" t="s">
        <v>113</v>
      </c>
      <c r="C5" s="82" t="s">
        <v>114</v>
      </c>
      <c r="D5" s="82" t="s">
        <v>115</v>
      </c>
      <c r="E5" s="82" t="s">
        <v>116</v>
      </c>
      <c r="F5" s="82" t="s">
        <v>117</v>
      </c>
      <c r="G5" s="82" t="s">
        <v>118</v>
      </c>
    </row>
    <row r="6" spans="1:7" x14ac:dyDescent="0.2">
      <c r="A6" s="77" t="s">
        <v>0</v>
      </c>
      <c r="B6" s="77"/>
      <c r="C6" s="77"/>
      <c r="D6" s="77"/>
      <c r="E6" s="77"/>
      <c r="F6" s="77"/>
      <c r="G6" s="77"/>
    </row>
    <row r="7" spans="1:7" x14ac:dyDescent="0.2">
      <c r="A7" s="78" t="s">
        <v>109</v>
      </c>
      <c r="B7" s="86">
        <v>4097.3999999999996</v>
      </c>
      <c r="C7" s="86">
        <v>7949.473</v>
      </c>
      <c r="D7" s="86">
        <v>0</v>
      </c>
      <c r="E7" s="86">
        <v>300.64960000000002</v>
      </c>
      <c r="F7" s="86">
        <v>0</v>
      </c>
      <c r="G7" s="86">
        <v>152.20386000000002</v>
      </c>
    </row>
    <row r="8" spans="1:7" x14ac:dyDescent="0.2">
      <c r="A8" s="77" t="s">
        <v>1</v>
      </c>
      <c r="B8" s="87">
        <v>5745</v>
      </c>
      <c r="C8" s="87">
        <v>11548.96</v>
      </c>
      <c r="D8" s="87">
        <v>0</v>
      </c>
      <c r="E8" s="87">
        <v>452.99200000000002</v>
      </c>
      <c r="F8" s="87">
        <v>0</v>
      </c>
      <c r="G8" s="87">
        <v>229.3272</v>
      </c>
    </row>
    <row r="9" spans="1:7" x14ac:dyDescent="0.2">
      <c r="A9" s="78" t="s">
        <v>2</v>
      </c>
      <c r="B9" s="86">
        <v>7232.08</v>
      </c>
      <c r="C9" s="86">
        <v>12229.939</v>
      </c>
      <c r="D9" s="86">
        <v>19.43</v>
      </c>
      <c r="E9" s="86">
        <v>409.50680000000006</v>
      </c>
      <c r="F9" s="86">
        <v>0</v>
      </c>
      <c r="G9" s="86">
        <v>197.47638000000001</v>
      </c>
    </row>
    <row r="10" spans="1:7" x14ac:dyDescent="0.2">
      <c r="A10" s="77" t="s">
        <v>3</v>
      </c>
      <c r="B10" s="87">
        <v>14907.730000000001</v>
      </c>
      <c r="C10" s="87">
        <v>38038.072699999997</v>
      </c>
      <c r="D10" s="87">
        <v>34.78</v>
      </c>
      <c r="E10" s="87">
        <v>1840.0750400000002</v>
      </c>
      <c r="F10" s="87">
        <v>0</v>
      </c>
      <c r="G10" s="87">
        <v>913.93061400000011</v>
      </c>
    </row>
    <row r="11" spans="1:7" x14ac:dyDescent="0.2">
      <c r="A11" s="78" t="s">
        <v>10</v>
      </c>
      <c r="B11" s="86">
        <v>3427.38</v>
      </c>
      <c r="C11" s="86">
        <v>6512.4782999999998</v>
      </c>
      <c r="D11" s="86">
        <v>13.132</v>
      </c>
      <c r="E11" s="86">
        <v>253.92016000000001</v>
      </c>
      <c r="F11" s="86">
        <v>0</v>
      </c>
      <c r="G11" s="86">
        <v>121.899006</v>
      </c>
    </row>
    <row r="12" spans="1:7" x14ac:dyDescent="0.2">
      <c r="A12" s="77" t="s">
        <v>4</v>
      </c>
      <c r="B12" s="87">
        <v>5759.28</v>
      </c>
      <c r="C12" s="87">
        <v>10649.882999999998</v>
      </c>
      <c r="D12" s="87">
        <v>15.440000000000001</v>
      </c>
      <c r="E12" s="87">
        <v>397.1456</v>
      </c>
      <c r="F12" s="87">
        <v>57.48</v>
      </c>
      <c r="G12" s="87">
        <v>250.71845999999999</v>
      </c>
    </row>
    <row r="13" spans="1:7" x14ac:dyDescent="0.2">
      <c r="A13" s="78" t="s">
        <v>5</v>
      </c>
      <c r="B13" s="86">
        <v>3239.0299999999997</v>
      </c>
      <c r="C13" s="86">
        <v>9233.4555</v>
      </c>
      <c r="D13" s="86">
        <v>0</v>
      </c>
      <c r="E13" s="86">
        <v>467.85760000000005</v>
      </c>
      <c r="F13" s="86">
        <v>0</v>
      </c>
      <c r="G13" s="86">
        <v>236.85291000000001</v>
      </c>
    </row>
    <row r="14" spans="1:7" x14ac:dyDescent="0.2">
      <c r="A14" s="77" t="s">
        <v>6</v>
      </c>
      <c r="B14" s="87">
        <v>2790.6800000000003</v>
      </c>
      <c r="C14" s="87">
        <v>5117.799</v>
      </c>
      <c r="D14" s="87">
        <v>0</v>
      </c>
      <c r="E14" s="87">
        <v>181.62879999999998</v>
      </c>
      <c r="F14" s="87">
        <v>0</v>
      </c>
      <c r="G14" s="87">
        <v>91.949579999999997</v>
      </c>
    </row>
    <row r="15" spans="1:7" x14ac:dyDescent="0.2">
      <c r="A15" s="78" t="s">
        <v>7</v>
      </c>
      <c r="B15" s="86">
        <v>10709.42</v>
      </c>
      <c r="C15" s="86">
        <v>20006.8547</v>
      </c>
      <c r="D15" s="86">
        <v>0</v>
      </c>
      <c r="E15" s="86">
        <v>725.65344000000005</v>
      </c>
      <c r="F15" s="86">
        <v>0</v>
      </c>
      <c r="G15" s="86">
        <v>367.36205400000006</v>
      </c>
    </row>
    <row r="16" spans="1:7" x14ac:dyDescent="0.2">
      <c r="A16" s="77" t="s">
        <v>8</v>
      </c>
      <c r="B16" s="87">
        <v>7624.66</v>
      </c>
      <c r="C16" s="87">
        <v>13891.018</v>
      </c>
      <c r="D16" s="87">
        <v>31.1</v>
      </c>
      <c r="E16" s="87">
        <v>520.18160000000012</v>
      </c>
      <c r="F16" s="87">
        <v>0</v>
      </c>
      <c r="G16" s="87">
        <v>247.59755999999999</v>
      </c>
    </row>
    <row r="17" spans="1:7" x14ac:dyDescent="0.2">
      <c r="A17" s="78" t="s">
        <v>9</v>
      </c>
      <c r="B17" s="86">
        <v>6729.3799999999992</v>
      </c>
      <c r="C17" s="86">
        <v>13029.415399999998</v>
      </c>
      <c r="D17" s="86">
        <v>0</v>
      </c>
      <c r="E17" s="86">
        <v>491.71008000000006</v>
      </c>
      <c r="F17" s="86">
        <v>0</v>
      </c>
      <c r="G17" s="86">
        <v>248.92822800000005</v>
      </c>
    </row>
    <row r="18" spans="1:7" x14ac:dyDescent="0.2">
      <c r="A18" s="77" t="s">
        <v>11</v>
      </c>
      <c r="B18" s="87">
        <f>SUM(B7:B17)</f>
        <v>72262.039999999994</v>
      </c>
      <c r="C18" s="87">
        <f t="shared" ref="C18:G18" si="0">SUM(C7:C17)</f>
        <v>148207.3486</v>
      </c>
      <c r="D18" s="87">
        <f t="shared" si="0"/>
        <v>113.88200000000001</v>
      </c>
      <c r="E18" s="87">
        <f t="shared" si="0"/>
        <v>6041.3207200000006</v>
      </c>
      <c r="F18" s="87">
        <f t="shared" si="0"/>
        <v>57.48</v>
      </c>
      <c r="G18" s="87">
        <f t="shared" si="0"/>
        <v>3058.2458520000009</v>
      </c>
    </row>
    <row r="19" spans="1:7" x14ac:dyDescent="0.2">
      <c r="A19" s="78" t="s">
        <v>12</v>
      </c>
      <c r="B19" s="86"/>
      <c r="C19" s="86"/>
      <c r="D19" s="86"/>
      <c r="E19" s="86"/>
      <c r="F19" s="86"/>
      <c r="G19" s="86"/>
    </row>
    <row r="20" spans="1:7" x14ac:dyDescent="0.2">
      <c r="A20" s="77" t="s">
        <v>13</v>
      </c>
      <c r="B20" s="87">
        <v>1263.3399999999999</v>
      </c>
      <c r="C20" s="87">
        <v>4048.9660999999996</v>
      </c>
      <c r="D20" s="87">
        <v>4.7799999999999994</v>
      </c>
      <c r="E20" s="87">
        <v>222.19472000000002</v>
      </c>
      <c r="F20" s="87">
        <v>0.54999999999999993</v>
      </c>
      <c r="G20" s="87">
        <v>110.616202</v>
      </c>
    </row>
    <row r="21" spans="1:7" x14ac:dyDescent="0.2">
      <c r="A21" s="78" t="s">
        <v>14</v>
      </c>
      <c r="B21" s="86">
        <v>513.26</v>
      </c>
      <c r="C21" s="86">
        <v>5455.3815500000001</v>
      </c>
      <c r="D21" s="86">
        <v>5.2569999999999997</v>
      </c>
      <c r="E21" s="86">
        <v>390.98356000000001</v>
      </c>
      <c r="F21" s="86">
        <v>1.4179999999999999</v>
      </c>
      <c r="G21" s="86">
        <v>196.69207100000003</v>
      </c>
    </row>
    <row r="22" spans="1:7" x14ac:dyDescent="0.2">
      <c r="A22" s="77" t="s">
        <v>15</v>
      </c>
      <c r="B22" s="87">
        <v>281.99</v>
      </c>
      <c r="C22" s="87">
        <v>9578.1004000000012</v>
      </c>
      <c r="D22" s="87">
        <v>13.2</v>
      </c>
      <c r="E22" s="87">
        <v>738.75008000000003</v>
      </c>
      <c r="F22" s="87">
        <v>1.53</v>
      </c>
      <c r="G22" s="87">
        <v>368.83972799999998</v>
      </c>
    </row>
    <row r="23" spans="1:7" x14ac:dyDescent="0.2">
      <c r="A23" s="78" t="s">
        <v>16</v>
      </c>
      <c r="B23" s="86">
        <v>1179.22</v>
      </c>
      <c r="C23" s="86">
        <v>2558.2098999999998</v>
      </c>
      <c r="D23" s="86">
        <v>4.12</v>
      </c>
      <c r="E23" s="86">
        <v>111.74848</v>
      </c>
      <c r="F23" s="86">
        <v>1.1700000000000002</v>
      </c>
      <c r="G23" s="86">
        <v>55.656918000000005</v>
      </c>
    </row>
    <row r="24" spans="1:7" x14ac:dyDescent="0.2">
      <c r="A24" s="77" t="s">
        <v>17</v>
      </c>
      <c r="B24" s="87">
        <v>4161.8600000000006</v>
      </c>
      <c r="C24" s="87">
        <v>7269.3361000000004</v>
      </c>
      <c r="D24" s="87">
        <v>23.759999999999998</v>
      </c>
      <c r="E24" s="87">
        <v>266.29472000000004</v>
      </c>
      <c r="F24" s="87">
        <v>0.72</v>
      </c>
      <c r="G24" s="87">
        <v>123.50320200000002</v>
      </c>
    </row>
    <row r="25" spans="1:7" x14ac:dyDescent="0.2">
      <c r="A25" s="78" t="s">
        <v>18</v>
      </c>
      <c r="B25" s="86">
        <v>1034.2</v>
      </c>
      <c r="C25" s="86">
        <v>2808.0568000000003</v>
      </c>
      <c r="D25" s="86">
        <v>1.4500000000000002</v>
      </c>
      <c r="E25" s="86">
        <v>139.89735999999999</v>
      </c>
      <c r="F25" s="86">
        <v>0.4</v>
      </c>
      <c r="G25" s="86">
        <v>70.488976000000008</v>
      </c>
    </row>
    <row r="26" spans="1:7" x14ac:dyDescent="0.2">
      <c r="A26" s="77" t="s">
        <v>19</v>
      </c>
      <c r="B26" s="87">
        <v>0</v>
      </c>
      <c r="C26" s="87">
        <v>3980.6899999999996</v>
      </c>
      <c r="D26" s="87">
        <v>1.85</v>
      </c>
      <c r="E26" s="87">
        <v>312.53800000000001</v>
      </c>
      <c r="F26" s="87">
        <v>1.1900000000000002</v>
      </c>
      <c r="G26" s="87">
        <v>158.47579999999999</v>
      </c>
    </row>
    <row r="27" spans="1:7" x14ac:dyDescent="0.2">
      <c r="A27" s="78" t="s">
        <v>20</v>
      </c>
      <c r="B27" s="86">
        <f>SUM(B20:B26)</f>
        <v>8433.8700000000008</v>
      </c>
      <c r="C27" s="86">
        <f t="shared" ref="C27:G27" si="1">SUM(C20:C26)</f>
        <v>35698.740850000002</v>
      </c>
      <c r="D27" s="86">
        <f t="shared" si="1"/>
        <v>54.417000000000002</v>
      </c>
      <c r="E27" s="86">
        <f t="shared" si="1"/>
        <v>2182.4069200000004</v>
      </c>
      <c r="F27" s="86">
        <f t="shared" si="1"/>
        <v>6.9780000000000006</v>
      </c>
      <c r="G27" s="86">
        <f t="shared" si="1"/>
        <v>1084.2728970000001</v>
      </c>
    </row>
    <row r="28" spans="1:7" x14ac:dyDescent="0.2">
      <c r="A28" s="77" t="s">
        <v>21</v>
      </c>
      <c r="B28" s="87"/>
      <c r="C28" s="87"/>
      <c r="D28" s="87"/>
      <c r="E28" s="87"/>
      <c r="F28" s="87"/>
      <c r="G28" s="87"/>
    </row>
    <row r="29" spans="1:7" x14ac:dyDescent="0.2">
      <c r="A29" s="78" t="s">
        <v>22</v>
      </c>
      <c r="B29" s="86">
        <v>3897.9500000000003</v>
      </c>
      <c r="C29" s="86">
        <v>8708.2093999999997</v>
      </c>
      <c r="D29" s="86">
        <v>13.790000000000001</v>
      </c>
      <c r="E29" s="86">
        <v>389.22488000000004</v>
      </c>
      <c r="F29" s="86">
        <v>0</v>
      </c>
      <c r="G29" s="86">
        <v>190.06390800000003</v>
      </c>
    </row>
    <row r="30" spans="1:7" x14ac:dyDescent="0.2">
      <c r="A30" s="77" t="s">
        <v>23</v>
      </c>
      <c r="B30" s="87">
        <v>6458.9879999999994</v>
      </c>
      <c r="C30" s="87">
        <v>9023.6774000000005</v>
      </c>
      <c r="D30" s="87">
        <v>7.032</v>
      </c>
      <c r="E30" s="87">
        <v>207.20288000000002</v>
      </c>
      <c r="F30" s="87">
        <v>8.6960000000000015</v>
      </c>
      <c r="G30" s="87">
        <v>110.03250800000001</v>
      </c>
    </row>
    <row r="31" spans="1:7" x14ac:dyDescent="0.2">
      <c r="A31" s="78" t="s">
        <v>24</v>
      </c>
      <c r="B31" s="86">
        <v>2312.65</v>
      </c>
      <c r="C31" s="86">
        <v>5038.29925</v>
      </c>
      <c r="D31" s="86">
        <v>13.14</v>
      </c>
      <c r="E31" s="86">
        <v>225.87360000000001</v>
      </c>
      <c r="F31" s="86">
        <v>4.9499999999999993</v>
      </c>
      <c r="G31" s="86">
        <v>112.64638500000001</v>
      </c>
    </row>
    <row r="32" spans="1:7" x14ac:dyDescent="0.2">
      <c r="A32" s="77" t="s">
        <v>25</v>
      </c>
      <c r="B32" s="87">
        <v>6436.7400000000007</v>
      </c>
      <c r="C32" s="87">
        <v>14320.5275</v>
      </c>
      <c r="D32" s="87">
        <v>0</v>
      </c>
      <c r="E32" s="87">
        <v>615.32000000000005</v>
      </c>
      <c r="F32" s="87">
        <v>0</v>
      </c>
      <c r="G32" s="87">
        <v>311.50575000000003</v>
      </c>
    </row>
    <row r="33" spans="1:7" x14ac:dyDescent="0.2">
      <c r="A33" s="78" t="s">
        <v>26</v>
      </c>
      <c r="B33" s="86">
        <v>2755.3100000000004</v>
      </c>
      <c r="C33" s="86">
        <v>7551.8180000000002</v>
      </c>
      <c r="D33" s="86">
        <v>23.25</v>
      </c>
      <c r="E33" s="86">
        <v>397.61160000000001</v>
      </c>
      <c r="F33" s="86">
        <v>8.75</v>
      </c>
      <c r="G33" s="86">
        <v>198.27056000000002</v>
      </c>
    </row>
    <row r="34" spans="1:7" x14ac:dyDescent="0.2">
      <c r="A34" s="77" t="s">
        <v>27</v>
      </c>
      <c r="B34" s="87">
        <v>52.36</v>
      </c>
      <c r="C34" s="87">
        <v>5361.3761999999997</v>
      </c>
      <c r="D34" s="87">
        <v>24.68</v>
      </c>
      <c r="E34" s="87">
        <v>439.04224000000005</v>
      </c>
      <c r="F34" s="87">
        <v>0</v>
      </c>
      <c r="G34" s="87">
        <v>209.77088400000002</v>
      </c>
    </row>
    <row r="35" spans="1:7" x14ac:dyDescent="0.2">
      <c r="A35" s="78" t="s">
        <v>110</v>
      </c>
      <c r="B35" s="86">
        <v>3934.76</v>
      </c>
      <c r="C35" s="86">
        <v>11585.0689</v>
      </c>
      <c r="D35" s="86">
        <v>8.65</v>
      </c>
      <c r="E35" s="86">
        <v>605.74727999999993</v>
      </c>
      <c r="F35" s="86">
        <v>2.89</v>
      </c>
      <c r="G35" s="86">
        <v>305.17049800000001</v>
      </c>
    </row>
    <row r="36" spans="1:7" x14ac:dyDescent="0.2">
      <c r="A36" s="77" t="s">
        <v>29</v>
      </c>
      <c r="B36" s="87">
        <v>2432.96</v>
      </c>
      <c r="C36" s="87">
        <v>6262.8191999999999</v>
      </c>
      <c r="D36" s="87">
        <v>21.23</v>
      </c>
      <c r="E36" s="87">
        <v>320.14584000000002</v>
      </c>
      <c r="F36" s="87">
        <v>8</v>
      </c>
      <c r="G36" s="87">
        <v>159.326144</v>
      </c>
    </row>
    <row r="37" spans="1:7" x14ac:dyDescent="0.2">
      <c r="A37" s="78" t="s">
        <v>111</v>
      </c>
      <c r="B37" s="86">
        <f>SUM(B29:B36)</f>
        <v>28281.718000000001</v>
      </c>
      <c r="C37" s="86">
        <f t="shared" ref="C37:G37" si="2">SUM(C29:C36)</f>
        <v>67851.795849999995</v>
      </c>
      <c r="D37" s="86">
        <f t="shared" si="2"/>
        <v>111.77200000000001</v>
      </c>
      <c r="E37" s="86">
        <f t="shared" si="2"/>
        <v>3200.1683200000002</v>
      </c>
      <c r="F37" s="86">
        <f t="shared" si="2"/>
        <v>33.286000000000001</v>
      </c>
      <c r="G37" s="86">
        <f t="shared" si="2"/>
        <v>1596.7866370000002</v>
      </c>
    </row>
    <row r="38" spans="1:7" x14ac:dyDescent="0.2">
      <c r="A38" s="83" t="s">
        <v>31</v>
      </c>
      <c r="B38" s="88">
        <f>B18+B27+B37</f>
        <v>108977.628</v>
      </c>
      <c r="C38" s="88">
        <f t="shared" ref="C38:G38" si="3">C18+C27+C37</f>
        <v>251757.88529999999</v>
      </c>
      <c r="D38" s="88">
        <f t="shared" si="3"/>
        <v>280.07100000000003</v>
      </c>
      <c r="E38" s="88">
        <f t="shared" si="3"/>
        <v>11423.895960000002</v>
      </c>
      <c r="F38" s="88">
        <f t="shared" si="3"/>
        <v>97.744</v>
      </c>
      <c r="G38" s="88">
        <f t="shared" si="3"/>
        <v>5739.3053860000009</v>
      </c>
    </row>
    <row r="39" spans="1:7" s="68" customFormat="1" x14ac:dyDescent="0.2">
      <c r="A39" s="70"/>
      <c r="B39" s="71"/>
      <c r="C39" s="71"/>
      <c r="D39" s="71"/>
      <c r="E39" s="71"/>
      <c r="F39" s="71"/>
      <c r="G39" s="71"/>
    </row>
    <row r="40" spans="1:7" s="68" customFormat="1" x14ac:dyDescent="0.2">
      <c r="A40" s="70" t="s">
        <v>32</v>
      </c>
      <c r="B40" s="71"/>
      <c r="C40" s="71"/>
      <c r="D40" s="71"/>
      <c r="E40" s="71"/>
      <c r="F40" s="71"/>
      <c r="G40" s="71"/>
    </row>
    <row r="41" spans="1:7" s="68" customFormat="1" x14ac:dyDescent="0.2">
      <c r="A41" s="72"/>
      <c r="B41" s="71"/>
      <c r="C41" s="71"/>
      <c r="D41" s="71"/>
      <c r="E41" s="71"/>
      <c r="F41" s="71"/>
      <c r="G41" s="71"/>
    </row>
    <row r="42" spans="1:7" s="68" customFormat="1" x14ac:dyDescent="0.2">
      <c r="A42" s="188" t="s">
        <v>266</v>
      </c>
    </row>
    <row r="43" spans="1:7" s="68" customFormat="1" x14ac:dyDescent="0.2">
      <c r="A43" s="188" t="s">
        <v>263</v>
      </c>
    </row>
    <row r="44" spans="1:7" s="68" customFormat="1" x14ac:dyDescent="0.2">
      <c r="A44" s="189" t="s">
        <v>112</v>
      </c>
    </row>
    <row r="45" spans="1:7" s="68" customFormat="1" x14ac:dyDescent="0.2">
      <c r="A45" s="188" t="s">
        <v>264</v>
      </c>
    </row>
    <row r="46" spans="1:7" s="68" customFormat="1" x14ac:dyDescent="0.2">
      <c r="A46" s="190" t="s">
        <v>265</v>
      </c>
    </row>
    <row r="47" spans="1:7" x14ac:dyDescent="0.2">
      <c r="A47" s="25" t="s">
        <v>269</v>
      </c>
    </row>
    <row r="48" spans="1:7" x14ac:dyDescent="0.2">
      <c r="A48" s="25" t="s">
        <v>270</v>
      </c>
    </row>
    <row r="49" spans="1:1" x14ac:dyDescent="0.2">
      <c r="A49" s="25" t="s">
        <v>271</v>
      </c>
    </row>
    <row r="80" spans="3:7" x14ac:dyDescent="0.2">
      <c r="C80" s="27">
        <f>C75+B38</f>
        <v>108977.628</v>
      </c>
      <c r="D80" s="27"/>
      <c r="E80" s="27"/>
      <c r="G80" s="27">
        <f>G75+F38</f>
        <v>97.744</v>
      </c>
    </row>
  </sheetData>
  <hyperlinks>
    <hyperlink ref="A46" r:id="rId1" location="NorthernIrelandGuidance"/>
  </hyperlinks>
  <pageMargins left="0.7" right="0.7" top="0.75" bottom="0.75" header="0.3" footer="0.3"/>
  <pageSetup paperSize="9" scale="79"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K49"/>
  <sheetViews>
    <sheetView showGridLines="0" zoomScale="85" zoomScaleNormal="85" workbookViewId="0"/>
  </sheetViews>
  <sheetFormatPr defaultColWidth="17.140625" defaultRowHeight="12.75" x14ac:dyDescent="0.2"/>
  <cols>
    <col min="1" max="8" width="17.140625" style="25" customWidth="1"/>
    <col min="9" max="9" width="9.140625" style="68" customWidth="1"/>
    <col min="10" max="10" width="10.28515625" style="68" customWidth="1"/>
    <col min="11" max="249" width="9.140625" style="25" customWidth="1"/>
    <col min="250" max="16384" width="17.140625" style="25"/>
  </cols>
  <sheetData>
    <row r="1" spans="1:8" s="68" customFormat="1" x14ac:dyDescent="0.2">
      <c r="A1" s="147" t="s">
        <v>319</v>
      </c>
      <c r="B1" s="67"/>
      <c r="C1" s="67"/>
      <c r="D1" s="67"/>
    </row>
    <row r="2" spans="1:8" s="68" customFormat="1" x14ac:dyDescent="0.2">
      <c r="A2" s="144" t="s">
        <v>172</v>
      </c>
      <c r="B2" s="67"/>
      <c r="C2" s="67"/>
      <c r="D2" s="67"/>
    </row>
    <row r="3" spans="1:8" s="68" customFormat="1" x14ac:dyDescent="0.2">
      <c r="A3" s="67"/>
      <c r="B3" s="67"/>
      <c r="C3" s="67"/>
      <c r="D3" s="69"/>
      <c r="H3" s="69" t="s">
        <v>119</v>
      </c>
    </row>
    <row r="4" spans="1:8" s="68" customFormat="1" x14ac:dyDescent="0.2">
      <c r="A4" s="67"/>
      <c r="B4" s="67"/>
      <c r="C4" s="67"/>
      <c r="D4" s="69"/>
      <c r="H4" s="69"/>
    </row>
    <row r="5" spans="1:8" ht="75" customHeight="1" x14ac:dyDescent="0.2">
      <c r="A5" s="81" t="s">
        <v>153</v>
      </c>
      <c r="B5" s="82" t="s">
        <v>120</v>
      </c>
      <c r="C5" s="82" t="s">
        <v>121</v>
      </c>
      <c r="D5" s="82" t="s">
        <v>122</v>
      </c>
      <c r="E5" s="82" t="s">
        <v>123</v>
      </c>
      <c r="F5" s="82" t="s">
        <v>124</v>
      </c>
      <c r="G5" s="82" t="s">
        <v>125</v>
      </c>
      <c r="H5" s="82" t="s">
        <v>126</v>
      </c>
    </row>
    <row r="6" spans="1:8" x14ac:dyDescent="0.2">
      <c r="A6" s="77" t="s">
        <v>0</v>
      </c>
      <c r="B6" s="77"/>
      <c r="C6" s="77"/>
      <c r="D6" s="77"/>
      <c r="E6" s="77"/>
      <c r="F6" s="77"/>
      <c r="G6" s="77"/>
      <c r="H6" s="77"/>
    </row>
    <row r="7" spans="1:8" x14ac:dyDescent="0.2">
      <c r="A7" s="78" t="s">
        <v>109</v>
      </c>
      <c r="B7" s="92">
        <f>100*Table21i!B7/Table21i!C7</f>
        <v>0</v>
      </c>
      <c r="C7" s="92">
        <f>100*Table21i!D7/Table21i!E7</f>
        <v>59.249243748205906</v>
      </c>
      <c r="D7" s="92">
        <f>100*Table21i!F7/Table21i!G7</f>
        <v>26.359755189501435</v>
      </c>
      <c r="E7" s="92">
        <f>100*Table21i!H7/Table21i!I7</f>
        <v>10.989739751593985</v>
      </c>
      <c r="F7" s="92">
        <f>100*Table21ii!B7/Table21ii!C7</f>
        <v>51.543039393932148</v>
      </c>
      <c r="G7" s="92">
        <f>100*Table21ii!D7/Table21ii!E7</f>
        <v>0</v>
      </c>
      <c r="H7" s="148">
        <f>100*Table21ii!F7/Table21ii!G7</f>
        <v>0</v>
      </c>
    </row>
    <row r="8" spans="1:8" x14ac:dyDescent="0.2">
      <c r="A8" s="77" t="s">
        <v>1</v>
      </c>
      <c r="B8" s="93">
        <f>100*Table21i!B8/Table21i!C8</f>
        <v>0</v>
      </c>
      <c r="C8" s="93">
        <f>100*Table21i!D8/Table21i!E8</f>
        <v>59.489589534598217</v>
      </c>
      <c r="D8" s="93">
        <f>100*Table21i!F8/Table21i!G8</f>
        <v>26.514606992828281</v>
      </c>
      <c r="E8" s="93">
        <f>100*Table21i!H8/Table21i!I8</f>
        <v>11.092430479061589</v>
      </c>
      <c r="F8" s="93">
        <f>100*Table21ii!B8/Table21ii!C8</f>
        <v>49.744738920214466</v>
      </c>
      <c r="G8" s="93">
        <f>100*Table21ii!D8/Table21ii!E8</f>
        <v>0</v>
      </c>
      <c r="H8" s="149">
        <f>100*Table21ii!F8/Table21ii!G8</f>
        <v>0</v>
      </c>
    </row>
    <row r="9" spans="1:8" x14ac:dyDescent="0.2">
      <c r="A9" s="78" t="s">
        <v>2</v>
      </c>
      <c r="B9" s="92">
        <f>100*Table21i!B9/Table21i!C9</f>
        <v>51.983157131097698</v>
      </c>
      <c r="C9" s="92">
        <f>100*Table21i!D9/Table21i!E9</f>
        <v>44.226480606113348</v>
      </c>
      <c r="D9" s="92">
        <f>100*Table21i!F9/Table21i!G9</f>
        <v>32.542599142589687</v>
      </c>
      <c r="E9" s="92">
        <f>100*Table21i!H9/Table21i!I9</f>
        <v>16.907455423973655</v>
      </c>
      <c r="F9" s="92">
        <f>100*Table21ii!B9/Table21ii!C9</f>
        <v>59.134227897620747</v>
      </c>
      <c r="G9" s="92">
        <f>100*Table21ii!D9/Table21ii!E9</f>
        <v>4.7447319556109928</v>
      </c>
      <c r="H9" s="148">
        <f>100*Table21ii!F9/Table21ii!G9</f>
        <v>0</v>
      </c>
    </row>
    <row r="10" spans="1:8" x14ac:dyDescent="0.2">
      <c r="A10" s="77" t="s">
        <v>3</v>
      </c>
      <c r="B10" s="93">
        <f>100*Table21i!B10/Table21i!C10</f>
        <v>36.685862166874962</v>
      </c>
      <c r="C10" s="93">
        <f>100*Table21i!D10/Table21i!E10</f>
        <v>52.784675452308356</v>
      </c>
      <c r="D10" s="93">
        <f>100*Table21i!F10/Table21i!G10</f>
        <v>24.690168644991193</v>
      </c>
      <c r="E10" s="93">
        <f>100*Table21i!H10/Table21i!I10</f>
        <v>11.8617934924947</v>
      </c>
      <c r="F10" s="93">
        <f>100*Table21ii!B10/Table21ii!C10</f>
        <v>39.19160183949068</v>
      </c>
      <c r="G10" s="93">
        <f>100*Table21ii!D10/Table21ii!E10</f>
        <v>1.8901403064518498</v>
      </c>
      <c r="H10" s="149">
        <f>100*Table21ii!F10/Table21ii!G10</f>
        <v>0</v>
      </c>
    </row>
    <row r="11" spans="1:8" x14ac:dyDescent="0.2">
      <c r="A11" s="78" t="s">
        <v>10</v>
      </c>
      <c r="B11" s="92">
        <f>100*Table21i!B11/Table21i!C11</f>
        <v>54.269554763012607</v>
      </c>
      <c r="C11" s="92">
        <f>100*Table21i!D11/Table21i!E11</f>
        <v>48.4546066294212</v>
      </c>
      <c r="D11" s="92">
        <f>100*Table21i!F11/Table21i!G11</f>
        <v>34.700078550672998</v>
      </c>
      <c r="E11" s="92">
        <f>100*Table21i!H11/Table21i!I11</f>
        <v>14.949518872745097</v>
      </c>
      <c r="F11" s="92">
        <f>100*Table21ii!B11/Table21ii!C11</f>
        <v>52.627891289864259</v>
      </c>
      <c r="G11" s="92">
        <f>100*Table21ii!D11/Table21ii!E11</f>
        <v>5.1717043656557244</v>
      </c>
      <c r="H11" s="148">
        <f>100*Table21ii!F11/Table21ii!G11</f>
        <v>0</v>
      </c>
    </row>
    <row r="12" spans="1:8" x14ac:dyDescent="0.2">
      <c r="A12" s="77" t="s">
        <v>4</v>
      </c>
      <c r="B12" s="93">
        <f>100*Table21i!B12/Table21i!C12</f>
        <v>46.641683127233193</v>
      </c>
      <c r="C12" s="93">
        <f>100*Table21i!D12/Table21i!E12</f>
        <v>55.20292442059484</v>
      </c>
      <c r="D12" s="93">
        <f>100*Table21i!F12/Table21i!G12</f>
        <v>39.365943821142949</v>
      </c>
      <c r="E12" s="93">
        <f>100*Table21i!H12/Table21i!I12</f>
        <v>14.98652166976693</v>
      </c>
      <c r="F12" s="93">
        <f>100*Table21ii!B12/Table21ii!C12</f>
        <v>54.078340578952847</v>
      </c>
      <c r="G12" s="93">
        <f>100*Table21ii!D12/Table21ii!E12</f>
        <v>3.8877429335739846</v>
      </c>
      <c r="H12" s="149">
        <f>100*Table21ii!F12/Table21ii!G12</f>
        <v>22.926114016494836</v>
      </c>
    </row>
    <row r="13" spans="1:8" x14ac:dyDescent="0.2">
      <c r="A13" s="78" t="s">
        <v>5</v>
      </c>
      <c r="B13" s="92">
        <f>100*Table21i!B13/Table21i!C13</f>
        <v>0</v>
      </c>
      <c r="C13" s="92">
        <f>100*Table21i!D13/Table21i!E13</f>
        <v>55.186068703567614</v>
      </c>
      <c r="D13" s="92">
        <f>100*Table21i!F13/Table21i!G13</f>
        <v>23.269413095261889</v>
      </c>
      <c r="E13" s="92">
        <f>100*Table21i!H13/Table21i!I13</f>
        <v>9.465599913117682</v>
      </c>
      <c r="F13" s="92">
        <f>100*Table21ii!B13/Table21ii!C13</f>
        <v>35.079283156777002</v>
      </c>
      <c r="G13" s="92">
        <f>100*Table21ii!D13/Table21ii!E13</f>
        <v>0</v>
      </c>
      <c r="H13" s="148">
        <f>100*Table21ii!F13/Table21ii!G13</f>
        <v>0</v>
      </c>
    </row>
    <row r="14" spans="1:8" x14ac:dyDescent="0.2">
      <c r="A14" s="77" t="s">
        <v>6</v>
      </c>
      <c r="B14" s="93">
        <f>100*Table21i!B14/Table21i!C14</f>
        <v>49.117028933735888</v>
      </c>
      <c r="C14" s="93">
        <f>100*Table21i!D14/Table21i!E14</f>
        <v>60.440203775752146</v>
      </c>
      <c r="D14" s="93">
        <f>100*Table21i!F14/Table21i!G14</f>
        <v>27.362926955081914</v>
      </c>
      <c r="E14" s="93">
        <f>100*Table21i!H14/Table21i!I14</f>
        <v>11.485453047044723</v>
      </c>
      <c r="F14" s="93">
        <f>100*Table21ii!B14/Table21ii!C14</f>
        <v>54.528909791103558</v>
      </c>
      <c r="G14" s="93">
        <f>100*Table21ii!D14/Table21ii!E14</f>
        <v>0</v>
      </c>
      <c r="H14" s="149">
        <f>100*Table21ii!F14/Table21ii!G14</f>
        <v>0</v>
      </c>
    </row>
    <row r="15" spans="1:8" x14ac:dyDescent="0.2">
      <c r="A15" s="78" t="s">
        <v>7</v>
      </c>
      <c r="B15" s="92">
        <f>100*Table21i!B15/Table21i!C15</f>
        <v>0</v>
      </c>
      <c r="C15" s="92">
        <f>100*Table21i!D15/Table21i!E15</f>
        <v>57.625314422130899</v>
      </c>
      <c r="D15" s="92">
        <f>100*Table21i!F15/Table21i!G15</f>
        <v>25.075185526763544</v>
      </c>
      <c r="E15" s="92">
        <f>100*Table21i!H15/Table21i!I15</f>
        <v>10.351642309035389</v>
      </c>
      <c r="F15" s="92">
        <f>100*Table21ii!B15/Table21ii!C15</f>
        <v>53.528753822558627</v>
      </c>
      <c r="G15" s="92">
        <f>100*Table21ii!D15/Table21ii!E15</f>
        <v>0</v>
      </c>
      <c r="H15" s="148">
        <f>100*Table21ii!F15/Table21ii!G15</f>
        <v>0</v>
      </c>
    </row>
    <row r="16" spans="1:8" x14ac:dyDescent="0.2">
      <c r="A16" s="77" t="s">
        <v>8</v>
      </c>
      <c r="B16" s="93">
        <f>100*Table21i!B16/Table21i!C16</f>
        <v>57.982121537474796</v>
      </c>
      <c r="C16" s="93">
        <f>100*Table21i!D16/Table21i!E16</f>
        <v>50.628517155168289</v>
      </c>
      <c r="D16" s="93">
        <f>100*Table21i!F16/Table21i!G16</f>
        <v>37.907505686125859</v>
      </c>
      <c r="E16" s="93">
        <f>100*Table21i!H16/Table21i!I16</f>
        <v>20.752156797051683</v>
      </c>
      <c r="F16" s="93">
        <f>100*Table21ii!B16/Table21ii!C16</f>
        <v>54.889137714744884</v>
      </c>
      <c r="G16" s="93">
        <f>100*Table21ii!D16/Table21ii!E16</f>
        <v>5.9786812913028822</v>
      </c>
      <c r="H16" s="149">
        <f>100*Table21ii!F16/Table21ii!G16</f>
        <v>0</v>
      </c>
    </row>
    <row r="17" spans="1:8" x14ac:dyDescent="0.2">
      <c r="A17" s="78" t="s">
        <v>9</v>
      </c>
      <c r="B17" s="92">
        <f>100*Table21i!B17/Table21i!C17</f>
        <v>0</v>
      </c>
      <c r="C17" s="92">
        <f>100*Table21i!D17/Table21i!E17</f>
        <v>61.068393931944549</v>
      </c>
      <c r="D17" s="92">
        <f>100*Table21i!F17/Table21i!G17</f>
        <v>27.863922655297493</v>
      </c>
      <c r="E17" s="92">
        <f>100*Table21i!H17/Table21i!I17</f>
        <v>11.75726265593662</v>
      </c>
      <c r="F17" s="92">
        <f>100*Table21ii!B17/Table21ii!C17</f>
        <v>51.647597328119573</v>
      </c>
      <c r="G17" s="92">
        <f>100*Table21ii!D17/Table21ii!E17</f>
        <v>0</v>
      </c>
      <c r="H17" s="148">
        <f>100*Table21ii!F17/Table21ii!G17</f>
        <v>0</v>
      </c>
    </row>
    <row r="18" spans="1:8" x14ac:dyDescent="0.2">
      <c r="A18" s="77" t="s">
        <v>11</v>
      </c>
      <c r="B18" s="93">
        <f>100*Table21i!B18/Table21i!C18</f>
        <v>33.139689448805761</v>
      </c>
      <c r="C18" s="93">
        <f>100*Table21i!D18/Table21i!E18</f>
        <v>54.983826479503165</v>
      </c>
      <c r="D18" s="93">
        <f>100*Table21i!F18/Table21i!G18</f>
        <v>28.550582453124409</v>
      </c>
      <c r="E18" s="93">
        <f>100*Table21i!H18/Table21i!I18</f>
        <v>12.868700706089246</v>
      </c>
      <c r="F18" s="93">
        <f>100*Table21ii!B18/Table21ii!C18</f>
        <v>48.757393396888546</v>
      </c>
      <c r="G18" s="93">
        <f>100*Table21ii!D18/Table21ii!E18</f>
        <v>1.8850513865782645</v>
      </c>
      <c r="H18" s="149">
        <f>100*Table21ii!F18/Table21ii!G18</f>
        <v>1.8795088028128872</v>
      </c>
    </row>
    <row r="19" spans="1:8" x14ac:dyDescent="0.2">
      <c r="A19" s="78" t="s">
        <v>12</v>
      </c>
      <c r="B19" s="92"/>
      <c r="C19" s="92"/>
      <c r="D19" s="92"/>
      <c r="E19" s="92"/>
      <c r="F19" s="92"/>
      <c r="G19" s="92"/>
      <c r="H19" s="148"/>
    </row>
    <row r="20" spans="1:8" x14ac:dyDescent="0.2">
      <c r="A20" s="77" t="s">
        <v>13</v>
      </c>
      <c r="B20" s="93">
        <f>100*Table21i!B20/Table21i!C20</f>
        <v>45.571444440777505</v>
      </c>
      <c r="C20" s="93">
        <f>100*Table21i!D20/Table21i!E20</f>
        <v>52.958160615622624</v>
      </c>
      <c r="D20" s="93">
        <f>100*Table21i!F20/Table21i!G20</f>
        <v>22.761153144310594</v>
      </c>
      <c r="E20" s="93">
        <f>100*Table21i!H20/Table21i!I20</f>
        <v>17.455937971160282</v>
      </c>
      <c r="F20" s="93">
        <f>100*Table21ii!B20/Table21ii!C20</f>
        <v>31.201545500714367</v>
      </c>
      <c r="G20" s="93">
        <f>100*Table21ii!D20/Table21ii!E20</f>
        <v>2.1512662407099499</v>
      </c>
      <c r="H20" s="149">
        <f>100*Table21ii!F20/Table21ii!G20</f>
        <v>0.49721468469872065</v>
      </c>
    </row>
    <row r="21" spans="1:8" x14ac:dyDescent="0.2">
      <c r="A21" s="78" t="s">
        <v>14</v>
      </c>
      <c r="B21" s="92">
        <f>100*Table21i!B21/Table21i!C21</f>
        <v>51.773798113983062</v>
      </c>
      <c r="C21" s="92">
        <f>100*Table21i!D21/Table21i!E21</f>
        <v>59.858579789058311</v>
      </c>
      <c r="D21" s="92">
        <f>100*Table21i!F21/Table21i!G21</f>
        <v>27.8180403659339</v>
      </c>
      <c r="E21" s="92">
        <f>100*Table21i!H21/Table21i!I21</f>
        <v>16.375735211146292</v>
      </c>
      <c r="F21" s="92">
        <f>100*Table21ii!B21/Table21ii!C21</f>
        <v>9.4083245194829672</v>
      </c>
      <c r="G21" s="92">
        <f>100*Table21ii!D21/Table21ii!E21</f>
        <v>1.3445578120982886</v>
      </c>
      <c r="H21" s="148">
        <f>100*Table21ii!F21/Table21ii!G21</f>
        <v>0.72092382412303724</v>
      </c>
    </row>
    <row r="22" spans="1:8" x14ac:dyDescent="0.2">
      <c r="A22" s="77" t="s">
        <v>15</v>
      </c>
      <c r="B22" s="93">
        <f>100*Table21i!B22/Table21i!C22</f>
        <v>52.964163884072391</v>
      </c>
      <c r="C22" s="93">
        <f>100*Table21i!D22/Table21i!E22</f>
        <v>47.504051389337754</v>
      </c>
      <c r="D22" s="93">
        <f>100*Table21i!F22/Table21i!G22</f>
        <v>26.360422870030259</v>
      </c>
      <c r="E22" s="93">
        <f>100*Table21i!H22/Table21i!I22</f>
        <v>16.600329032252223</v>
      </c>
      <c r="F22" s="93">
        <f>100*Table21ii!B22/Table21ii!C22</f>
        <v>2.9441119660846318</v>
      </c>
      <c r="G22" s="93">
        <f>100*Table21ii!D22/Table21ii!E22</f>
        <v>1.7868018369622376</v>
      </c>
      <c r="H22" s="149">
        <f>100*Table21ii!F22/Table21ii!G22</f>
        <v>0.41481431739912794</v>
      </c>
    </row>
    <row r="23" spans="1:8" x14ac:dyDescent="0.2">
      <c r="A23" s="78" t="s">
        <v>16</v>
      </c>
      <c r="B23" s="92">
        <f>100*Table21i!B23/Table21i!C23</f>
        <v>65.211700860668529</v>
      </c>
      <c r="C23" s="92">
        <f>100*Table21i!D23/Table21i!E23</f>
        <v>71.581675125090854</v>
      </c>
      <c r="D23" s="92">
        <f>100*Table21i!F23/Table21i!G23</f>
        <v>40.724433996117618</v>
      </c>
      <c r="E23" s="92">
        <f>100*Table21i!H23/Table21i!I23</f>
        <v>29.639895036099649</v>
      </c>
      <c r="F23" s="92">
        <f>100*Table21ii!B23/Table21ii!C23</f>
        <v>46.095513898214534</v>
      </c>
      <c r="G23" s="92">
        <f>100*Table21ii!D23/Table21ii!E23</f>
        <v>3.6868510426271568</v>
      </c>
      <c r="H23" s="148">
        <f>100*Table21ii!F23/Table21ii!G23</f>
        <v>2.1021645503259809</v>
      </c>
    </row>
    <row r="24" spans="1:8" x14ac:dyDescent="0.2">
      <c r="A24" s="77" t="s">
        <v>17</v>
      </c>
      <c r="B24" s="93">
        <f>100*Table21i!B24/Table21i!C24</f>
        <v>56.524578285678984</v>
      </c>
      <c r="C24" s="93">
        <f>100*Table21i!D24/Table21i!E24</f>
        <v>59.392998583187733</v>
      </c>
      <c r="D24" s="93">
        <f>100*Table21i!F24/Table21i!G24</f>
        <v>27.197145984345976</v>
      </c>
      <c r="E24" s="93">
        <f>100*Table21i!H24/Table21i!I24</f>
        <v>20.244757715569833</v>
      </c>
      <c r="F24" s="93">
        <f>100*Table21ii!B24/Table21ii!C24</f>
        <v>57.252270946723733</v>
      </c>
      <c r="G24" s="93">
        <f>100*Table21ii!D24/Table21ii!E24</f>
        <v>8.9224450263227144</v>
      </c>
      <c r="H24" s="149">
        <f>100*Table21ii!F24/Table21ii!G24</f>
        <v>0.582980836399691</v>
      </c>
    </row>
    <row r="25" spans="1:8" x14ac:dyDescent="0.2">
      <c r="A25" s="78" t="s">
        <v>18</v>
      </c>
      <c r="B25" s="92">
        <f>100*Table21i!B25/Table21i!C25</f>
        <v>44.30565447163444</v>
      </c>
      <c r="C25" s="92">
        <f>100*Table21i!D25/Table21i!E25</f>
        <v>51.218647810797769</v>
      </c>
      <c r="D25" s="92">
        <f>100*Table21i!F25/Table21i!G25</f>
        <v>27.962412124354348</v>
      </c>
      <c r="E25" s="92">
        <f>100*Table21i!H25/Table21i!I25</f>
        <v>12.159330712055503</v>
      </c>
      <c r="F25" s="92">
        <f>100*Table21ii!B25/Table21ii!C25</f>
        <v>36.829739341454911</v>
      </c>
      <c r="G25" s="92">
        <f>100*Table21ii!D25/Table21ii!E25</f>
        <v>1.0364741693481567</v>
      </c>
      <c r="H25" s="148">
        <f>100*Table21ii!F25/Table21ii!G25</f>
        <v>0.56746462028331912</v>
      </c>
    </row>
    <row r="26" spans="1:8" x14ac:dyDescent="0.2">
      <c r="A26" s="77" t="s">
        <v>19</v>
      </c>
      <c r="B26" s="93">
        <f>100*Table21i!B26/Table21i!C26</f>
        <v>52.528110252549688</v>
      </c>
      <c r="C26" s="93">
        <f>100*Table21i!D26/Table21i!E26</f>
        <v>52.042268275784949</v>
      </c>
      <c r="D26" s="93">
        <f>100*Table21i!F26/Table21i!G26</f>
        <v>25.476338086381482</v>
      </c>
      <c r="E26" s="93">
        <f>100*Table21i!H26/Table21i!I26</f>
        <v>16.765914231639201</v>
      </c>
      <c r="F26" s="93">
        <f>100*Table21ii!B26/Table21ii!C26</f>
        <v>0</v>
      </c>
      <c r="G26" s="93">
        <f>100*Table21ii!D26/Table21ii!E26</f>
        <v>0.59192802155257918</v>
      </c>
      <c r="H26" s="149">
        <f>100*Table21ii!F26/Table21ii!G26</f>
        <v>0.75090329249008381</v>
      </c>
    </row>
    <row r="27" spans="1:8" x14ac:dyDescent="0.2">
      <c r="A27" s="78" t="s">
        <v>20</v>
      </c>
      <c r="B27" s="92">
        <f>100*Table21i!B27/Table21i!C27</f>
        <v>52.838399272969774</v>
      </c>
      <c r="C27" s="92">
        <f>100*Table21i!D27/Table21i!E27</f>
        <v>54.847073263581123</v>
      </c>
      <c r="D27" s="92">
        <f>100*Table21i!F27/Table21i!G27</f>
        <v>27.24658262556596</v>
      </c>
      <c r="E27" s="92">
        <f>100*Table21i!H27/Table21i!I27</f>
        <v>17.601858941367972</v>
      </c>
      <c r="F27" s="92">
        <f>100*Table21ii!B27/Table21ii!C27</f>
        <v>23.625118979511573</v>
      </c>
      <c r="G27" s="92">
        <f>100*Table21ii!D27/Table21ii!E27</f>
        <v>2.4934396743939939</v>
      </c>
      <c r="H27" s="148">
        <f>100*Table21ii!F27/Table21ii!G27</f>
        <v>0.64356491980081287</v>
      </c>
    </row>
    <row r="28" spans="1:8" x14ac:dyDescent="0.2">
      <c r="A28" s="77" t="s">
        <v>21</v>
      </c>
      <c r="B28" s="93"/>
      <c r="C28" s="93"/>
      <c r="D28" s="93"/>
      <c r="E28" s="93"/>
      <c r="F28" s="93"/>
      <c r="G28" s="93"/>
      <c r="H28" s="149"/>
    </row>
    <row r="29" spans="1:8" x14ac:dyDescent="0.2">
      <c r="A29" s="78" t="s">
        <v>22</v>
      </c>
      <c r="B29" s="92">
        <f>100*Table21i!B29/Table21i!C29</f>
        <v>50.416500673396698</v>
      </c>
      <c r="C29" s="92">
        <f>100*Table21i!D29/Table21i!E29</f>
        <v>43.643686568802167</v>
      </c>
      <c r="D29" s="92">
        <f>100*Table21i!F29/Table21i!G29</f>
        <v>28.410443034498918</v>
      </c>
      <c r="E29" s="92">
        <f>100*Table21i!H29/Table21i!I29</f>
        <v>12.64401641224946</v>
      </c>
      <c r="F29" s="92">
        <f>100*Table21ii!B29/Table21ii!C29</f>
        <v>44.761785356240978</v>
      </c>
      <c r="G29" s="92">
        <f>100*Table21ii!D29/Table21ii!E29</f>
        <v>3.5429389817012722</v>
      </c>
      <c r="H29" s="148">
        <f>100*Table21ii!F29/Table21ii!G29</f>
        <v>0</v>
      </c>
    </row>
    <row r="30" spans="1:8" x14ac:dyDescent="0.2">
      <c r="A30" s="77" t="s">
        <v>23</v>
      </c>
      <c r="B30" s="93">
        <f>100*Table21i!B30/Table21i!C30</f>
        <v>67.707447301457123</v>
      </c>
      <c r="C30" s="93">
        <f>100*Table21i!D30/Table21i!E30</f>
        <v>67.677060893430451</v>
      </c>
      <c r="D30" s="93">
        <f>100*Table21i!F30/Table21i!G30</f>
        <v>35.52413810491943</v>
      </c>
      <c r="E30" s="93">
        <f>100*Table21i!H30/Table21i!I30</f>
        <v>23.002175308216007</v>
      </c>
      <c r="F30" s="93">
        <f>100*Table21ii!B30/Table21ii!C30</f>
        <v>71.578223751660261</v>
      </c>
      <c r="G30" s="93">
        <f>100*Table21ii!D30/Table21ii!E30</f>
        <v>3.3937752216571506</v>
      </c>
      <c r="H30" s="149">
        <f>100*Table21ii!F30/Table21ii!G30</f>
        <v>7.9031189582627714</v>
      </c>
    </row>
    <row r="31" spans="1:8" x14ac:dyDescent="0.2">
      <c r="A31" s="78" t="s">
        <v>24</v>
      </c>
      <c r="B31" s="92">
        <f>100*Table21i!B31/Table21i!C31</f>
        <v>43.709959851082928</v>
      </c>
      <c r="C31" s="92">
        <f>100*Table21i!D31/Table21i!E31</f>
        <v>60.922688207280132</v>
      </c>
      <c r="D31" s="92">
        <f>100*Table21i!F31/Table21i!G31</f>
        <v>42.418057123858645</v>
      </c>
      <c r="E31" s="92">
        <f>100*Table21i!H31/Table21i!I31</f>
        <v>23.518245529962972</v>
      </c>
      <c r="F31" s="92">
        <f>100*Table21ii!B31/Table21ii!C31</f>
        <v>45.901402144781294</v>
      </c>
      <c r="G31" s="92">
        <f>100*Table21ii!D31/Table21ii!E31</f>
        <v>5.8174129247508342</v>
      </c>
      <c r="H31" s="148">
        <f>100*Table21ii!F31/Table21ii!G31</f>
        <v>4.3942821600533382</v>
      </c>
    </row>
    <row r="32" spans="1:8" x14ac:dyDescent="0.2">
      <c r="A32" s="77" t="s">
        <v>25</v>
      </c>
      <c r="B32" s="93">
        <f>100*Table21i!B32/Table21i!C32</f>
        <v>16.564541011467682</v>
      </c>
      <c r="C32" s="93">
        <f>100*Table21i!D32/Table21i!E32</f>
        <v>57.748931247912608</v>
      </c>
      <c r="D32" s="93">
        <f>100*Table21i!F32/Table21i!G32</f>
        <v>24.432142384794151</v>
      </c>
      <c r="E32" s="93">
        <f>100*Table21i!H32/Table21i!I32</f>
        <v>17.020872603871318</v>
      </c>
      <c r="F32" s="93">
        <f>100*Table21ii!B32/Table21ii!C32</f>
        <v>44.947645957874116</v>
      </c>
      <c r="G32" s="93">
        <f>100*Table21ii!D32/Table21ii!E32</f>
        <v>0</v>
      </c>
      <c r="H32" s="149">
        <f>100*Table21ii!F32/Table21ii!G32</f>
        <v>0</v>
      </c>
    </row>
    <row r="33" spans="1:11" x14ac:dyDescent="0.2">
      <c r="A33" s="78" t="s">
        <v>26</v>
      </c>
      <c r="B33" s="92">
        <f>100*Table21i!B33/Table21i!C33</f>
        <v>43.839188261427033</v>
      </c>
      <c r="C33" s="92">
        <f>100*Table21i!D33/Table21i!E33</f>
        <v>61.71596539263647</v>
      </c>
      <c r="D33" s="92">
        <f>100*Table21i!F33/Table21i!G33</f>
        <v>42.538625107869201</v>
      </c>
      <c r="E33" s="92">
        <f>100*Table21i!H33/Table21i!I33</f>
        <v>23.609612614295962</v>
      </c>
      <c r="F33" s="92">
        <f>100*Table21ii!B33/Table21ii!C33</f>
        <v>36.485386697613748</v>
      </c>
      <c r="G33" s="92">
        <f>100*Table21ii!D33/Table21ii!E33</f>
        <v>5.8474149144542062</v>
      </c>
      <c r="H33" s="148">
        <f>100*Table21ii!F33/Table21ii!G33</f>
        <v>4.4131614900366447</v>
      </c>
    </row>
    <row r="34" spans="1:11" x14ac:dyDescent="0.2">
      <c r="A34" s="77" t="s">
        <v>27</v>
      </c>
      <c r="B34" s="93">
        <f>100*Table21i!B34/Table21i!C34</f>
        <v>2.3884482015888833</v>
      </c>
      <c r="C34" s="93">
        <f>100*Table21i!D34/Table21i!E34</f>
        <v>60.719701131324939</v>
      </c>
      <c r="D34" s="93">
        <f>100*Table21i!F34/Table21i!G34</f>
        <v>25.275148790803112</v>
      </c>
      <c r="E34" s="93">
        <f>100*Table21i!H34/Table21i!I34</f>
        <v>16.649942320564175</v>
      </c>
      <c r="F34" s="93">
        <f>100*Table21ii!B34/Table21ii!C34</f>
        <v>0.97661492211645218</v>
      </c>
      <c r="G34" s="93">
        <f>100*Table21ii!D34/Table21ii!E34</f>
        <v>5.6213270048913735</v>
      </c>
      <c r="H34" s="149">
        <f>100*Table21ii!F34/Table21ii!G34</f>
        <v>0</v>
      </c>
    </row>
    <row r="35" spans="1:11" x14ac:dyDescent="0.2">
      <c r="A35" s="78" t="s">
        <v>110</v>
      </c>
      <c r="B35" s="92">
        <f>100*Table21i!B35/Table21i!C35</f>
        <v>51.091720586678939</v>
      </c>
      <c r="C35" s="92">
        <f>100*Table21i!D35/Table21i!E35</f>
        <v>61.822465234867195</v>
      </c>
      <c r="D35" s="92">
        <f>100*Table21i!F35/Table21i!G35</f>
        <v>26.414941059486186</v>
      </c>
      <c r="E35" s="92">
        <f>100*Table21i!H35/Table21i!I35</f>
        <v>16.012577056753084</v>
      </c>
      <c r="F35" s="92">
        <f>100*Table21ii!B35/Table21ii!C35</f>
        <v>33.964062138637779</v>
      </c>
      <c r="G35" s="92">
        <f>100*Table21ii!D35/Table21ii!E35</f>
        <v>1.4279882527908341</v>
      </c>
      <c r="H35" s="148">
        <f>100*Table21ii!F35/Table21ii!G35</f>
        <v>0.94701159481019026</v>
      </c>
    </row>
    <row r="36" spans="1:11" x14ac:dyDescent="0.2">
      <c r="A36" s="77" t="s">
        <v>29</v>
      </c>
      <c r="B36" s="93">
        <f>100*Table21i!B36/Table21i!C36</f>
        <v>47.165153008875407</v>
      </c>
      <c r="C36" s="93">
        <f>100*Table21i!D36/Table21i!E36</f>
        <v>64.179050212667505</v>
      </c>
      <c r="D36" s="93">
        <f>100*Table21i!F36/Table21i!G36</f>
        <v>45.844851034559525</v>
      </c>
      <c r="E36" s="93">
        <f>100*Table21i!H36/Table21i!I36</f>
        <v>26.113914278565943</v>
      </c>
      <c r="F36" s="93">
        <f>100*Table21ii!B36/Table21ii!C36</f>
        <v>38.847680610035816</v>
      </c>
      <c r="G36" s="93">
        <f>100*Table21ii!D36/Table21ii!E36</f>
        <v>6.6313527609791834</v>
      </c>
      <c r="H36" s="149">
        <f>100*Table21ii!F36/Table21ii!G36</f>
        <v>5.0211470629704058</v>
      </c>
    </row>
    <row r="37" spans="1:11" x14ac:dyDescent="0.2">
      <c r="A37" s="78" t="s">
        <v>111</v>
      </c>
      <c r="B37" s="92">
        <f>100*Table21i!B37/Table21i!C37</f>
        <v>42.48951110351156</v>
      </c>
      <c r="C37" s="92">
        <f>100*Table21i!D37/Table21i!E37</f>
        <v>59.981445187741905</v>
      </c>
      <c r="D37" s="92">
        <f>100*Table21i!F37/Table21i!G37</f>
        <v>32.685505208423073</v>
      </c>
      <c r="E37" s="92">
        <f>100*Table21i!H37/Table21i!I37</f>
        <v>18.984999655238077</v>
      </c>
      <c r="F37" s="92">
        <f>100*Table21ii!B37/Table21ii!C37</f>
        <v>41.681605690323089</v>
      </c>
      <c r="G37" s="92">
        <f>100*Table21ii!D37/Table21ii!E37</f>
        <v>3.4926912844384383</v>
      </c>
      <c r="H37" s="148">
        <f>100*Table21ii!F37/Table21ii!G37</f>
        <v>2.0845615330634808</v>
      </c>
    </row>
    <row r="38" spans="1:11" x14ac:dyDescent="0.2">
      <c r="A38" s="83" t="s">
        <v>31</v>
      </c>
      <c r="B38" s="94">
        <f>100*Table21i!B38/Table21i!C38</f>
        <v>40.558897990612607</v>
      </c>
      <c r="C38" s="94">
        <f>100*Table21i!D38/Table21i!E38</f>
        <v>56.465377781780937</v>
      </c>
      <c r="D38" s="94">
        <f>100*Table21i!F38/Table21i!G38</f>
        <v>29.509341074951966</v>
      </c>
      <c r="E38" s="94">
        <f>100*Table21i!H38/Table21i!I38</f>
        <v>15.561606019699219</v>
      </c>
      <c r="F38" s="94">
        <f>100*Table21ii!B38/Table21ii!C38</f>
        <v>43.286679132270258</v>
      </c>
      <c r="G38" s="94">
        <f>100*Table21ii!D38/Table21ii!E38</f>
        <v>2.4516242180482881</v>
      </c>
      <c r="H38" s="150">
        <f>100*Table21ii!F38/Table21ii!G38</f>
        <v>1.7030632354645012</v>
      </c>
    </row>
    <row r="39" spans="1:11" s="68" customFormat="1" x14ac:dyDescent="0.2">
      <c r="A39" s="70"/>
      <c r="B39" s="71"/>
      <c r="C39" s="71"/>
      <c r="D39" s="71"/>
      <c r="E39" s="71"/>
      <c r="F39" s="71"/>
      <c r="G39" s="71"/>
      <c r="H39" s="71"/>
      <c r="I39" s="71"/>
      <c r="J39" s="71"/>
      <c r="K39" s="71"/>
    </row>
    <row r="40" spans="1:11" s="68" customFormat="1" x14ac:dyDescent="0.2">
      <c r="A40" s="70" t="s">
        <v>32</v>
      </c>
      <c r="B40" s="71"/>
      <c r="C40" s="71"/>
      <c r="D40" s="71"/>
    </row>
    <row r="41" spans="1:11" s="68" customFormat="1" x14ac:dyDescent="0.2"/>
    <row r="42" spans="1:11" x14ac:dyDescent="0.2">
      <c r="A42" s="188" t="s">
        <v>267</v>
      </c>
    </row>
    <row r="43" spans="1:11" x14ac:dyDescent="0.2">
      <c r="A43" s="188" t="s">
        <v>263</v>
      </c>
    </row>
    <row r="44" spans="1:11" x14ac:dyDescent="0.2">
      <c r="A44" s="189" t="s">
        <v>268</v>
      </c>
    </row>
    <row r="45" spans="1:11" x14ac:dyDescent="0.2">
      <c r="A45" s="188" t="s">
        <v>264</v>
      </c>
    </row>
    <row r="46" spans="1:11" x14ac:dyDescent="0.2">
      <c r="A46" s="190" t="s">
        <v>265</v>
      </c>
    </row>
    <row r="47" spans="1:11" x14ac:dyDescent="0.2">
      <c r="A47" s="25" t="s">
        <v>269</v>
      </c>
    </row>
    <row r="48" spans="1:11" x14ac:dyDescent="0.2">
      <c r="A48" s="25" t="s">
        <v>270</v>
      </c>
    </row>
    <row r="49" spans="1:1" x14ac:dyDescent="0.2">
      <c r="A49" s="25" t="s">
        <v>271</v>
      </c>
    </row>
  </sheetData>
  <hyperlinks>
    <hyperlink ref="A46" r:id="rId1" location="NorthernIrelandGuidance"/>
  </hyperlinks>
  <pageMargins left="0.7" right="0.7" top="0.75" bottom="0.75" header="0.3" footer="0.3"/>
  <pageSetup paperSize="9" scale="87"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H19"/>
  <sheetViews>
    <sheetView showGridLines="0" zoomScale="85" zoomScaleNormal="85" workbookViewId="0"/>
  </sheetViews>
  <sheetFormatPr defaultRowHeight="12.75" x14ac:dyDescent="0.2"/>
  <sheetData>
    <row r="2" spans="2:8" ht="15.75" x14ac:dyDescent="0.25">
      <c r="B2" s="34" t="s">
        <v>138</v>
      </c>
    </row>
    <row r="4" spans="2:8" x14ac:dyDescent="0.2">
      <c r="B4" s="36" t="s">
        <v>139</v>
      </c>
      <c r="C4" s="37" t="s">
        <v>140</v>
      </c>
      <c r="D4" s="38"/>
      <c r="E4" s="38"/>
      <c r="F4" s="38"/>
      <c r="G4" s="12"/>
      <c r="H4" s="12"/>
    </row>
    <row r="5" spans="2:8" x14ac:dyDescent="0.2">
      <c r="B5" s="39"/>
      <c r="C5" s="37"/>
      <c r="D5" s="38"/>
      <c r="E5" s="38"/>
      <c r="F5" s="38"/>
      <c r="G5" s="12"/>
      <c r="H5" s="12"/>
    </row>
    <row r="6" spans="2:8" x14ac:dyDescent="0.2">
      <c r="B6" s="40" t="s">
        <v>141</v>
      </c>
      <c r="C6" s="41" t="s">
        <v>142</v>
      </c>
      <c r="E6" s="38"/>
      <c r="F6" s="38"/>
      <c r="G6" s="12"/>
      <c r="H6" s="12"/>
    </row>
    <row r="7" spans="2:8" x14ac:dyDescent="0.2">
      <c r="B7" s="39"/>
      <c r="C7" s="37"/>
      <c r="D7" s="38"/>
      <c r="E7" s="38"/>
      <c r="F7" s="38"/>
      <c r="G7" s="12"/>
      <c r="H7" s="12"/>
    </row>
    <row r="8" spans="2:8" x14ac:dyDescent="0.2">
      <c r="B8" s="40" t="s">
        <v>143</v>
      </c>
      <c r="C8" s="207" t="s">
        <v>321</v>
      </c>
      <c r="E8" s="38"/>
      <c r="F8" s="38"/>
      <c r="G8" s="12"/>
      <c r="H8" s="12"/>
    </row>
    <row r="9" spans="2:8" x14ac:dyDescent="0.2">
      <c r="B9" s="39"/>
      <c r="C9" s="39"/>
    </row>
    <row r="10" spans="2:8" x14ac:dyDescent="0.2">
      <c r="B10" s="36" t="s">
        <v>144</v>
      </c>
      <c r="C10" s="37" t="s">
        <v>145</v>
      </c>
      <c r="D10" s="38"/>
      <c r="E10" s="38"/>
      <c r="F10" s="38"/>
      <c r="G10" s="12"/>
      <c r="H10" s="12"/>
    </row>
    <row r="11" spans="2:8" ht="15" x14ac:dyDescent="0.2">
      <c r="B11" s="13"/>
      <c r="C11" s="37" t="s">
        <v>146</v>
      </c>
      <c r="D11" s="38"/>
      <c r="E11" s="38"/>
      <c r="F11" s="38"/>
      <c r="G11" s="12"/>
      <c r="H11" s="12"/>
    </row>
    <row r="12" spans="2:8" ht="15" x14ac:dyDescent="0.2">
      <c r="B12" s="13"/>
      <c r="C12" s="37" t="s">
        <v>147</v>
      </c>
      <c r="D12" s="38"/>
      <c r="E12" s="38"/>
      <c r="F12" s="38"/>
      <c r="G12" s="12"/>
      <c r="H12" s="12"/>
    </row>
    <row r="13" spans="2:8" ht="15" x14ac:dyDescent="0.2">
      <c r="B13" s="13"/>
      <c r="C13" s="37" t="s">
        <v>148</v>
      </c>
      <c r="D13" s="38"/>
      <c r="E13" s="38"/>
      <c r="F13" s="38"/>
      <c r="G13" s="12"/>
      <c r="H13" s="12"/>
    </row>
    <row r="14" spans="2:8" ht="15" x14ac:dyDescent="0.2">
      <c r="B14" s="13"/>
      <c r="C14" s="37" t="s">
        <v>149</v>
      </c>
      <c r="D14" s="38"/>
      <c r="E14" s="38"/>
      <c r="F14" s="38"/>
      <c r="G14" s="12"/>
      <c r="H14" s="12"/>
    </row>
    <row r="15" spans="2:8" ht="15" x14ac:dyDescent="0.2">
      <c r="B15" s="13"/>
      <c r="C15" s="42" t="s">
        <v>150</v>
      </c>
      <c r="D15" s="38"/>
      <c r="E15" s="38"/>
      <c r="F15" s="38"/>
      <c r="G15" s="12"/>
      <c r="H15" s="12"/>
    </row>
    <row r="16" spans="2:8" ht="15" x14ac:dyDescent="0.2">
      <c r="B16" s="13"/>
      <c r="C16" s="37" t="s">
        <v>151</v>
      </c>
      <c r="D16" s="38"/>
      <c r="E16" s="38"/>
      <c r="F16" s="38"/>
      <c r="G16" s="12"/>
      <c r="H16" s="12"/>
    </row>
    <row r="17" spans="2:8" ht="15" x14ac:dyDescent="0.2">
      <c r="B17" s="13"/>
      <c r="C17" s="37" t="s">
        <v>3</v>
      </c>
      <c r="D17" s="38"/>
      <c r="E17" s="38"/>
      <c r="F17" s="38"/>
      <c r="G17" s="12"/>
      <c r="H17" s="12"/>
    </row>
    <row r="18" spans="2:8" ht="15" x14ac:dyDescent="0.2">
      <c r="B18" s="13"/>
      <c r="C18" s="37" t="s">
        <v>152</v>
      </c>
      <c r="D18" s="38"/>
      <c r="E18" s="38"/>
      <c r="F18" s="38"/>
      <c r="G18" s="12"/>
      <c r="H18" s="12"/>
    </row>
    <row r="19" spans="2:8" x14ac:dyDescent="0.2">
      <c r="B19" s="12"/>
      <c r="C19" s="12"/>
      <c r="D19" s="12"/>
      <c r="E19" s="12"/>
      <c r="F19" s="12"/>
      <c r="G19" s="12"/>
    </row>
  </sheetData>
  <hyperlinks>
    <hyperlink ref="C6" r:id="rId1"/>
    <hyperlink ref="C8" r:id="rId2"/>
  </hyperlinks>
  <pageMargins left="0.7" right="0.7" top="0.75" bottom="0.75" header="0.3" footer="0.3"/>
  <pageSetup paperSize="9" orientation="landscape"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46"/>
  <sheetViews>
    <sheetView showGridLines="0" zoomScale="85" zoomScaleNormal="85" workbookViewId="0"/>
  </sheetViews>
  <sheetFormatPr defaultRowHeight="12.75" x14ac:dyDescent="0.2"/>
  <cols>
    <col min="1" max="6" width="17.140625" customWidth="1"/>
  </cols>
  <sheetData>
    <row r="1" spans="1:6" x14ac:dyDescent="0.2">
      <c r="A1" s="198" t="s">
        <v>236</v>
      </c>
      <c r="C1" s="24"/>
      <c r="D1" s="24"/>
      <c r="E1" s="24"/>
      <c r="F1" s="24"/>
    </row>
    <row r="2" spans="1:6" x14ac:dyDescent="0.2">
      <c r="A2" s="75" t="s">
        <v>172</v>
      </c>
      <c r="C2" s="24"/>
      <c r="D2" s="24"/>
      <c r="E2" s="24"/>
    </row>
    <row r="3" spans="1:6" x14ac:dyDescent="0.2">
      <c r="A3" s="75"/>
      <c r="B3" s="24"/>
      <c r="C3" s="24"/>
      <c r="D3" s="24"/>
      <c r="E3" s="24"/>
      <c r="F3" s="45" t="s">
        <v>100</v>
      </c>
    </row>
    <row r="4" spans="1:6" x14ac:dyDescent="0.2">
      <c r="A4" s="24"/>
      <c r="B4" s="24"/>
      <c r="C4" s="24"/>
      <c r="D4" s="24"/>
      <c r="E4" s="24"/>
      <c r="F4" s="76" t="s">
        <v>62</v>
      </c>
    </row>
    <row r="5" spans="1:6" ht="75" customHeight="1" x14ac:dyDescent="0.2">
      <c r="A5" s="81" t="s">
        <v>153</v>
      </c>
      <c r="B5" s="82" t="s">
        <v>154</v>
      </c>
      <c r="C5" s="82" t="s">
        <v>155</v>
      </c>
      <c r="D5" s="82" t="s">
        <v>156</v>
      </c>
      <c r="E5" s="82" t="s">
        <v>157</v>
      </c>
      <c r="F5" s="82" t="s">
        <v>242</v>
      </c>
    </row>
    <row r="6" spans="1:6" x14ac:dyDescent="0.2">
      <c r="A6" s="77" t="s">
        <v>0</v>
      </c>
      <c r="B6" s="77"/>
      <c r="C6" s="77"/>
      <c r="D6" s="77"/>
      <c r="E6" s="77"/>
      <c r="F6" s="77"/>
    </row>
    <row r="7" spans="1:6" x14ac:dyDescent="0.2">
      <c r="A7" s="78" t="s">
        <v>109</v>
      </c>
      <c r="B7" s="79">
        <v>10115.5</v>
      </c>
      <c r="C7" s="79">
        <v>10199.5</v>
      </c>
      <c r="D7" s="79">
        <v>8419.9000000000015</v>
      </c>
      <c r="E7" s="79">
        <v>7912.4</v>
      </c>
      <c r="F7" s="79">
        <f>SUM(B7:E7)</f>
        <v>36647.300000000003</v>
      </c>
    </row>
    <row r="8" spans="1:6" x14ac:dyDescent="0.2">
      <c r="A8" s="77" t="s">
        <v>1</v>
      </c>
      <c r="B8" s="80">
        <v>12047.174999999999</v>
      </c>
      <c r="C8" s="80">
        <v>11825.26</v>
      </c>
      <c r="D8" s="80">
        <v>9864.43</v>
      </c>
      <c r="E8" s="80">
        <v>9805.0999999999985</v>
      </c>
      <c r="F8" s="80">
        <f t="shared" ref="F8:F38" si="0">SUM(B8:E8)</f>
        <v>43541.964999999997</v>
      </c>
    </row>
    <row r="9" spans="1:6" x14ac:dyDescent="0.2">
      <c r="A9" s="78" t="s">
        <v>2</v>
      </c>
      <c r="B9" s="79">
        <v>8740.8860000000004</v>
      </c>
      <c r="C9" s="79">
        <v>8673.5</v>
      </c>
      <c r="D9" s="79">
        <v>7612.9469999999992</v>
      </c>
      <c r="E9" s="79">
        <v>6990.54</v>
      </c>
      <c r="F9" s="79">
        <f t="shared" si="0"/>
        <v>32017.873</v>
      </c>
    </row>
    <row r="10" spans="1:6" x14ac:dyDescent="0.2">
      <c r="A10" s="77" t="s">
        <v>3</v>
      </c>
      <c r="B10" s="80">
        <v>37877.85</v>
      </c>
      <c r="C10" s="80">
        <v>37434.51</v>
      </c>
      <c r="D10" s="80">
        <v>37204.71</v>
      </c>
      <c r="E10" s="80">
        <v>37273.599999999999</v>
      </c>
      <c r="F10" s="80">
        <f t="shared" si="0"/>
        <v>149790.67000000001</v>
      </c>
    </row>
    <row r="11" spans="1:6" x14ac:dyDescent="0.2">
      <c r="A11" s="78" t="s">
        <v>10</v>
      </c>
      <c r="B11" s="79">
        <v>5884.34</v>
      </c>
      <c r="C11" s="79">
        <v>5621.9459999999999</v>
      </c>
      <c r="D11" s="79">
        <v>4637.6379999999999</v>
      </c>
      <c r="E11" s="79">
        <v>4497.491</v>
      </c>
      <c r="F11" s="79">
        <f t="shared" si="0"/>
        <v>20641.415000000001</v>
      </c>
    </row>
    <row r="12" spans="1:6" x14ac:dyDescent="0.2">
      <c r="A12" s="77" t="s">
        <v>4</v>
      </c>
      <c r="B12" s="80">
        <v>8894.24</v>
      </c>
      <c r="C12" s="80">
        <v>8432.52</v>
      </c>
      <c r="D12" s="80">
        <v>7235.9500000000007</v>
      </c>
      <c r="E12" s="80">
        <v>6855.24</v>
      </c>
      <c r="F12" s="80">
        <f t="shared" si="0"/>
        <v>31417.950000000004</v>
      </c>
    </row>
    <row r="13" spans="1:6" x14ac:dyDescent="0.2">
      <c r="A13" s="78" t="s">
        <v>5</v>
      </c>
      <c r="B13" s="79">
        <v>9020.1879999999983</v>
      </c>
      <c r="C13" s="79">
        <v>8386.2330000000002</v>
      </c>
      <c r="D13" s="79">
        <v>7663.2949999999992</v>
      </c>
      <c r="E13" s="79">
        <v>7223.6590000000006</v>
      </c>
      <c r="F13" s="79">
        <f t="shared" si="0"/>
        <v>32293.374999999996</v>
      </c>
    </row>
    <row r="14" spans="1:6" x14ac:dyDescent="0.2">
      <c r="A14" s="77" t="s">
        <v>6</v>
      </c>
      <c r="B14" s="80">
        <v>5763.0869999999995</v>
      </c>
      <c r="C14" s="80">
        <v>5924.5739999999996</v>
      </c>
      <c r="D14" s="80">
        <v>4550.8300000000008</v>
      </c>
      <c r="E14" s="80">
        <v>4368.5789999999997</v>
      </c>
      <c r="F14" s="80">
        <f t="shared" si="0"/>
        <v>20607.07</v>
      </c>
    </row>
    <row r="15" spans="1:6" x14ac:dyDescent="0.2">
      <c r="A15" s="78" t="s">
        <v>7</v>
      </c>
      <c r="B15" s="79">
        <v>16309.37</v>
      </c>
      <c r="C15" s="79">
        <v>15517.895</v>
      </c>
      <c r="D15" s="79">
        <v>13675.876</v>
      </c>
      <c r="E15" s="79">
        <v>13067.2</v>
      </c>
      <c r="F15" s="79">
        <f t="shared" si="0"/>
        <v>58570.341</v>
      </c>
    </row>
    <row r="16" spans="1:6" x14ac:dyDescent="0.2">
      <c r="A16" s="77" t="s">
        <v>8</v>
      </c>
      <c r="B16" s="80">
        <v>13080.65</v>
      </c>
      <c r="C16" s="80">
        <v>12294.67</v>
      </c>
      <c r="D16" s="80">
        <v>10379.57</v>
      </c>
      <c r="E16" s="80">
        <v>10162.86</v>
      </c>
      <c r="F16" s="80">
        <f t="shared" si="0"/>
        <v>45917.75</v>
      </c>
    </row>
    <row r="17" spans="1:6" x14ac:dyDescent="0.2">
      <c r="A17" s="78" t="s">
        <v>9</v>
      </c>
      <c r="B17" s="79">
        <v>14238.707999999999</v>
      </c>
      <c r="C17" s="79">
        <v>14298.387000000001</v>
      </c>
      <c r="D17" s="79">
        <v>12427.24</v>
      </c>
      <c r="E17" s="79">
        <v>11687.155999999999</v>
      </c>
      <c r="F17" s="79">
        <f t="shared" si="0"/>
        <v>52651.490999999995</v>
      </c>
    </row>
    <row r="18" spans="1:6" x14ac:dyDescent="0.2">
      <c r="A18" s="77" t="s">
        <v>11</v>
      </c>
      <c r="B18" s="80">
        <f>SUM(B7:B17)</f>
        <v>141971.99399999998</v>
      </c>
      <c r="C18" s="80">
        <f t="shared" ref="C18:E18" si="1">SUM(C7:C17)</f>
        <v>138608.995</v>
      </c>
      <c r="D18" s="80">
        <f t="shared" si="1"/>
        <v>123672.38600000001</v>
      </c>
      <c r="E18" s="80">
        <f t="shared" si="1"/>
        <v>119843.825</v>
      </c>
      <c r="F18" s="80">
        <f t="shared" si="0"/>
        <v>524097.19999999995</v>
      </c>
    </row>
    <row r="19" spans="1:6" x14ac:dyDescent="0.2">
      <c r="A19" s="78" t="s">
        <v>12</v>
      </c>
      <c r="B19" s="79"/>
      <c r="C19" s="79"/>
      <c r="D19" s="79"/>
      <c r="E19" s="79"/>
      <c r="F19" s="79"/>
    </row>
    <row r="20" spans="1:6" x14ac:dyDescent="0.2">
      <c r="A20" s="77" t="s">
        <v>13</v>
      </c>
      <c r="B20" s="80">
        <v>4218.8700000000008</v>
      </c>
      <c r="C20" s="80">
        <v>4242.12</v>
      </c>
      <c r="D20" s="80">
        <v>3539.11</v>
      </c>
      <c r="E20" s="80">
        <v>3336.8800000000006</v>
      </c>
      <c r="F20" s="80">
        <f t="shared" si="0"/>
        <v>15336.980000000003</v>
      </c>
    </row>
    <row r="21" spans="1:6" x14ac:dyDescent="0.2">
      <c r="A21" s="78" t="s">
        <v>14</v>
      </c>
      <c r="B21" s="79">
        <v>9642.8819999999996</v>
      </c>
      <c r="C21" s="79">
        <v>9872.2870000000003</v>
      </c>
      <c r="D21" s="79">
        <v>7607.5340000000006</v>
      </c>
      <c r="E21" s="79">
        <v>7841.5010000000002</v>
      </c>
      <c r="F21" s="79">
        <f t="shared" si="0"/>
        <v>34964.203999999998</v>
      </c>
    </row>
    <row r="22" spans="1:6" x14ac:dyDescent="0.2">
      <c r="A22" s="77" t="s">
        <v>15</v>
      </c>
      <c r="B22" s="80">
        <v>14866.837000000001</v>
      </c>
      <c r="C22" s="80">
        <v>14523.373999999998</v>
      </c>
      <c r="D22" s="80">
        <v>13391.978000000001</v>
      </c>
      <c r="E22" s="80">
        <v>13149.516999999998</v>
      </c>
      <c r="F22" s="80">
        <f t="shared" si="0"/>
        <v>55931.705999999998</v>
      </c>
    </row>
    <row r="23" spans="1:6" x14ac:dyDescent="0.2">
      <c r="A23" s="78" t="s">
        <v>16</v>
      </c>
      <c r="B23" s="79">
        <v>5510.59</v>
      </c>
      <c r="C23" s="79">
        <v>4830.0960000000005</v>
      </c>
      <c r="D23" s="79">
        <v>4062.4139999999998</v>
      </c>
      <c r="E23" s="79">
        <v>3892.9399999999996</v>
      </c>
      <c r="F23" s="79">
        <f t="shared" si="0"/>
        <v>18296.04</v>
      </c>
    </row>
    <row r="24" spans="1:6" x14ac:dyDescent="0.2">
      <c r="A24" s="77" t="s">
        <v>17</v>
      </c>
      <c r="B24" s="80">
        <v>6601.5209999999997</v>
      </c>
      <c r="C24" s="80">
        <v>6505.5810000000001</v>
      </c>
      <c r="D24" s="80">
        <v>5635.3770000000004</v>
      </c>
      <c r="E24" s="80">
        <v>5365.0080000000007</v>
      </c>
      <c r="F24" s="80">
        <f t="shared" si="0"/>
        <v>24107.487000000001</v>
      </c>
    </row>
    <row r="25" spans="1:6" x14ac:dyDescent="0.2">
      <c r="A25" s="78" t="s">
        <v>18</v>
      </c>
      <c r="B25" s="79">
        <v>2616.6349999999998</v>
      </c>
      <c r="C25" s="79">
        <v>2730.8820000000001</v>
      </c>
      <c r="D25" s="79">
        <v>2096.87</v>
      </c>
      <c r="E25" s="79">
        <v>1930.2919999999999</v>
      </c>
      <c r="F25" s="79">
        <f t="shared" si="0"/>
        <v>9374.6790000000001</v>
      </c>
    </row>
    <row r="26" spans="1:6" x14ac:dyDescent="0.2">
      <c r="A26" s="77" t="s">
        <v>19</v>
      </c>
      <c r="B26" s="80">
        <v>4685.2799999999988</v>
      </c>
      <c r="C26" s="80">
        <v>4475.09</v>
      </c>
      <c r="D26" s="80">
        <v>4548.16</v>
      </c>
      <c r="E26" s="80">
        <v>4353.9199999999992</v>
      </c>
      <c r="F26" s="80">
        <f t="shared" si="0"/>
        <v>18062.449999999997</v>
      </c>
    </row>
    <row r="27" spans="1:6" x14ac:dyDescent="0.2">
      <c r="A27" s="78" t="s">
        <v>20</v>
      </c>
      <c r="B27" s="79">
        <f>SUM(B20:B26)</f>
        <v>48142.615000000005</v>
      </c>
      <c r="C27" s="79">
        <f t="shared" ref="C27:E27" si="2">SUM(C20:C26)</f>
        <v>47179.429999999993</v>
      </c>
      <c r="D27" s="79">
        <f t="shared" si="2"/>
        <v>40881.442999999999</v>
      </c>
      <c r="E27" s="79">
        <f t="shared" si="2"/>
        <v>39870.057999999997</v>
      </c>
      <c r="F27" s="79">
        <f t="shared" si="0"/>
        <v>176073.546</v>
      </c>
    </row>
    <row r="28" spans="1:6" x14ac:dyDescent="0.2">
      <c r="A28" s="77" t="s">
        <v>21</v>
      </c>
      <c r="B28" s="80"/>
      <c r="C28" s="80"/>
      <c r="D28" s="80"/>
      <c r="E28" s="80"/>
      <c r="F28" s="80"/>
    </row>
    <row r="29" spans="1:6" x14ac:dyDescent="0.2">
      <c r="A29" s="78" t="s">
        <v>22</v>
      </c>
      <c r="B29" s="79">
        <v>7611.7290000000003</v>
      </c>
      <c r="C29" s="79">
        <v>7122.1489999999994</v>
      </c>
      <c r="D29" s="79">
        <v>6587.5810000000001</v>
      </c>
      <c r="E29" s="79">
        <v>6269.0700000000006</v>
      </c>
      <c r="F29" s="79">
        <f t="shared" si="0"/>
        <v>27590.529000000002</v>
      </c>
    </row>
    <row r="30" spans="1:6" x14ac:dyDescent="0.2">
      <c r="A30" s="77" t="s">
        <v>23</v>
      </c>
      <c r="B30" s="80">
        <v>7419.8399999999992</v>
      </c>
      <c r="C30" s="80">
        <v>6646.6820000000007</v>
      </c>
      <c r="D30" s="80">
        <v>5770.8220000000001</v>
      </c>
      <c r="E30" s="80">
        <v>5440.2539999999999</v>
      </c>
      <c r="F30" s="80">
        <f t="shared" si="0"/>
        <v>25277.598000000002</v>
      </c>
    </row>
    <row r="31" spans="1:6" x14ac:dyDescent="0.2">
      <c r="A31" s="78" t="s">
        <v>24</v>
      </c>
      <c r="B31" s="79">
        <v>5481.5190000000002</v>
      </c>
      <c r="C31" s="79">
        <v>5716.7150000000011</v>
      </c>
      <c r="D31" s="79">
        <v>5154.7569999999996</v>
      </c>
      <c r="E31" s="79">
        <v>4996.3789999999999</v>
      </c>
      <c r="F31" s="79">
        <f t="shared" si="0"/>
        <v>21349.37</v>
      </c>
    </row>
    <row r="32" spans="1:6" x14ac:dyDescent="0.2">
      <c r="A32" s="77" t="s">
        <v>25</v>
      </c>
      <c r="B32" s="80">
        <v>13617.986000000001</v>
      </c>
      <c r="C32" s="80">
        <v>13096.731000000002</v>
      </c>
      <c r="D32" s="80">
        <v>11123.538</v>
      </c>
      <c r="E32" s="80">
        <v>10469.586000000001</v>
      </c>
      <c r="F32" s="80">
        <f t="shared" si="0"/>
        <v>48307.841000000008</v>
      </c>
    </row>
    <row r="33" spans="1:6" x14ac:dyDescent="0.2">
      <c r="A33" s="78" t="s">
        <v>26</v>
      </c>
      <c r="B33" s="79">
        <v>8418.7250000000004</v>
      </c>
      <c r="C33" s="79">
        <v>8203.83</v>
      </c>
      <c r="D33" s="79">
        <v>7212.6939999999995</v>
      </c>
      <c r="E33" s="79">
        <v>7197.6409999999996</v>
      </c>
      <c r="F33" s="79">
        <f t="shared" si="0"/>
        <v>31032.89</v>
      </c>
    </row>
    <row r="34" spans="1:6" x14ac:dyDescent="0.2">
      <c r="A34" s="77" t="s">
        <v>27</v>
      </c>
      <c r="B34" s="80">
        <v>6916.6420000000007</v>
      </c>
      <c r="C34" s="80">
        <v>6901.5329999999994</v>
      </c>
      <c r="D34" s="80">
        <v>6844.8040000000001</v>
      </c>
      <c r="E34" s="80">
        <v>6585.5159999999996</v>
      </c>
      <c r="F34" s="80">
        <f t="shared" si="0"/>
        <v>27248.494999999999</v>
      </c>
    </row>
    <row r="35" spans="1:6" x14ac:dyDescent="0.2">
      <c r="A35" s="78" t="s">
        <v>28</v>
      </c>
      <c r="B35" s="79">
        <v>12467.259999999998</v>
      </c>
      <c r="C35" s="79">
        <v>11860.299000000001</v>
      </c>
      <c r="D35" s="79">
        <v>10751.31</v>
      </c>
      <c r="E35" s="79">
        <v>10619.43</v>
      </c>
      <c r="F35" s="79">
        <f t="shared" si="0"/>
        <v>45698.298999999999</v>
      </c>
    </row>
    <row r="36" spans="1:6" x14ac:dyDescent="0.2">
      <c r="A36" s="77" t="s">
        <v>29</v>
      </c>
      <c r="B36" s="80">
        <v>6618.6790000000001</v>
      </c>
      <c r="C36" s="80">
        <v>6434.1949999999997</v>
      </c>
      <c r="D36" s="80">
        <v>5848.0259999999998</v>
      </c>
      <c r="E36" s="80">
        <v>5845.9959999999992</v>
      </c>
      <c r="F36" s="80">
        <f t="shared" si="0"/>
        <v>24746.896000000001</v>
      </c>
    </row>
    <row r="37" spans="1:6" x14ac:dyDescent="0.2">
      <c r="A37" s="78" t="s">
        <v>30</v>
      </c>
      <c r="B37" s="79">
        <f>SUM(B29:B36)</f>
        <v>68552.38</v>
      </c>
      <c r="C37" s="79">
        <f t="shared" ref="C37:E37" si="3">SUM(C29:C36)</f>
        <v>65982.133999999991</v>
      </c>
      <c r="D37" s="79">
        <f t="shared" si="3"/>
        <v>59293.531999999992</v>
      </c>
      <c r="E37" s="79">
        <f t="shared" si="3"/>
        <v>57423.87200000001</v>
      </c>
      <c r="F37" s="79">
        <f t="shared" si="0"/>
        <v>251251.91799999998</v>
      </c>
    </row>
    <row r="38" spans="1:6" x14ac:dyDescent="0.2">
      <c r="A38" s="83" t="s">
        <v>31</v>
      </c>
      <c r="B38" s="84">
        <f>B18+B27+B37</f>
        <v>258666.989</v>
      </c>
      <c r="C38" s="84">
        <f t="shared" ref="C38:E38" si="4">C18+C27+C37</f>
        <v>251770.55899999998</v>
      </c>
      <c r="D38" s="84">
        <f t="shared" si="4"/>
        <v>223847.36100000003</v>
      </c>
      <c r="E38" s="84">
        <f t="shared" si="4"/>
        <v>217137.755</v>
      </c>
      <c r="F38" s="84">
        <f t="shared" si="0"/>
        <v>951422.66399999999</v>
      </c>
    </row>
    <row r="39" spans="1:6" x14ac:dyDescent="0.2">
      <c r="A39" s="62"/>
      <c r="B39" s="24"/>
      <c r="C39" s="24"/>
      <c r="D39" s="24"/>
      <c r="E39" s="24"/>
      <c r="F39" s="24"/>
    </row>
    <row r="40" spans="1:6" x14ac:dyDescent="0.2">
      <c r="A40" s="55" t="s">
        <v>32</v>
      </c>
      <c r="B40" s="12"/>
      <c r="C40" s="12"/>
      <c r="D40" s="12"/>
      <c r="E40" s="12"/>
      <c r="F40" s="12"/>
    </row>
    <row r="42" spans="1:6" x14ac:dyDescent="0.2">
      <c r="B42" s="21"/>
      <c r="C42" s="21"/>
      <c r="D42" s="21"/>
      <c r="E42" s="21"/>
      <c r="F42" s="21"/>
    </row>
    <row r="43" spans="1:6" x14ac:dyDescent="0.2">
      <c r="B43" s="21"/>
      <c r="C43" s="21"/>
      <c r="D43" s="21"/>
      <c r="E43" s="21"/>
      <c r="F43" s="21"/>
    </row>
    <row r="44" spans="1:6" x14ac:dyDescent="0.2">
      <c r="B44" s="21"/>
      <c r="C44" s="21"/>
      <c r="D44" s="21"/>
      <c r="E44" s="21"/>
      <c r="F44" s="21"/>
    </row>
    <row r="45" spans="1:6" x14ac:dyDescent="0.2">
      <c r="B45" s="21"/>
      <c r="C45" s="21"/>
      <c r="D45" s="21"/>
      <c r="E45" s="21"/>
      <c r="F45" s="21"/>
    </row>
    <row r="46" spans="1:6" x14ac:dyDescent="0.2">
      <c r="B46" s="21"/>
      <c r="C46" s="21"/>
      <c r="D46" s="21"/>
      <c r="E46" s="21"/>
      <c r="F46" s="21"/>
    </row>
  </sheetData>
  <phoneticPr fontId="5" type="noConversion"/>
  <pageMargins left="0.7" right="0.7" top="0.75" bottom="0.75" header="0.3" footer="0.3"/>
  <pageSetup paperSize="9" scale="87"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0"/>
  <sheetViews>
    <sheetView showGridLines="0" zoomScale="85" zoomScaleNormal="85" workbookViewId="0"/>
  </sheetViews>
  <sheetFormatPr defaultRowHeight="12.75" x14ac:dyDescent="0.2"/>
  <cols>
    <col min="1" max="1" width="17.140625" customWidth="1"/>
    <col min="2" max="2" width="17.140625" style="176" hidden="1" customWidth="1"/>
    <col min="3" max="12" width="17.140625" customWidth="1"/>
  </cols>
  <sheetData>
    <row r="1" spans="1:12" x14ac:dyDescent="0.2">
      <c r="A1" s="198" t="s">
        <v>237</v>
      </c>
      <c r="B1" s="74"/>
      <c r="C1" s="24"/>
      <c r="D1" s="24"/>
      <c r="E1" s="24"/>
      <c r="F1" s="24"/>
      <c r="G1" s="24"/>
      <c r="H1" s="24"/>
      <c r="I1" s="24"/>
      <c r="J1" s="24"/>
      <c r="K1" s="24"/>
      <c r="L1" s="12"/>
    </row>
    <row r="2" spans="1:12" x14ac:dyDescent="0.2">
      <c r="A2" s="75" t="s">
        <v>174</v>
      </c>
      <c r="B2" s="191"/>
      <c r="C2" s="24"/>
      <c r="D2" s="24"/>
      <c r="E2" s="24"/>
      <c r="F2" s="24"/>
      <c r="G2" s="24"/>
      <c r="H2" s="24"/>
      <c r="I2" s="24"/>
      <c r="J2" s="24"/>
      <c r="K2" s="24"/>
      <c r="L2" s="12"/>
    </row>
    <row r="3" spans="1:12" x14ac:dyDescent="0.2">
      <c r="A3" s="24"/>
      <c r="B3" s="24"/>
      <c r="C3" s="24"/>
      <c r="D3" s="24"/>
      <c r="E3" s="24"/>
      <c r="F3" s="45"/>
      <c r="G3" s="45"/>
      <c r="H3" s="45"/>
      <c r="I3" s="45"/>
      <c r="J3" s="45"/>
      <c r="K3" s="45"/>
      <c r="L3" s="85" t="s">
        <v>100</v>
      </c>
    </row>
    <row r="4" spans="1:12" x14ac:dyDescent="0.2">
      <c r="A4" s="24"/>
      <c r="B4" s="24"/>
      <c r="C4" s="24"/>
      <c r="D4" s="24"/>
      <c r="E4" s="24"/>
      <c r="F4" s="45"/>
      <c r="G4" s="45"/>
      <c r="H4" s="45"/>
      <c r="I4" s="45"/>
      <c r="J4" s="45"/>
      <c r="K4" s="45"/>
      <c r="L4" s="85" t="s">
        <v>158</v>
      </c>
    </row>
    <row r="5" spans="1:12" ht="75" customHeight="1" x14ac:dyDescent="0.2">
      <c r="A5" s="81" t="s">
        <v>153</v>
      </c>
      <c r="B5" s="185" t="s">
        <v>272</v>
      </c>
      <c r="C5" s="82" t="s">
        <v>63</v>
      </c>
      <c r="D5" s="82" t="s">
        <v>64</v>
      </c>
      <c r="E5" s="82" t="s">
        <v>65</v>
      </c>
      <c r="F5" s="82" t="s">
        <v>66</v>
      </c>
      <c r="G5" s="82" t="s">
        <v>67</v>
      </c>
      <c r="H5" s="82" t="s">
        <v>68</v>
      </c>
      <c r="I5" s="82" t="s">
        <v>69</v>
      </c>
      <c r="J5" s="82" t="s">
        <v>70</v>
      </c>
      <c r="K5" s="82" t="s">
        <v>71</v>
      </c>
      <c r="L5" s="82" t="s">
        <v>159</v>
      </c>
    </row>
    <row r="6" spans="1:12" x14ac:dyDescent="0.2">
      <c r="A6" s="77" t="s">
        <v>0</v>
      </c>
      <c r="B6" s="77"/>
      <c r="C6" s="77"/>
      <c r="D6" s="77"/>
      <c r="E6" s="77"/>
      <c r="F6" s="77"/>
      <c r="G6" s="77"/>
      <c r="H6" s="77"/>
      <c r="I6" s="77"/>
      <c r="J6" s="77"/>
      <c r="K6" s="77"/>
      <c r="L6" s="77"/>
    </row>
    <row r="7" spans="1:12" x14ac:dyDescent="0.2">
      <c r="A7" s="78" t="s">
        <v>109</v>
      </c>
      <c r="B7" s="86">
        <v>35955.65</v>
      </c>
      <c r="C7" s="86">
        <v>35918.980000000003</v>
      </c>
      <c r="D7" s="86">
        <v>36792.050000000003</v>
      </c>
      <c r="E7" s="86">
        <v>37843.729999999996</v>
      </c>
      <c r="F7" s="86">
        <v>37304.479999999996</v>
      </c>
      <c r="G7" s="86">
        <v>37377.960000000006</v>
      </c>
      <c r="H7" s="86">
        <v>35281.699999999997</v>
      </c>
      <c r="I7" s="86">
        <v>35185.599999999999</v>
      </c>
      <c r="J7" s="86">
        <v>33091.399999999994</v>
      </c>
      <c r="K7" s="86">
        <v>34380.5</v>
      </c>
      <c r="L7" s="86">
        <f>Table1!F7</f>
        <v>36647.300000000003</v>
      </c>
    </row>
    <row r="8" spans="1:12" x14ac:dyDescent="0.2">
      <c r="A8" s="77" t="s">
        <v>1</v>
      </c>
      <c r="B8" s="87">
        <v>49619.14</v>
      </c>
      <c r="C8" s="87">
        <v>48947.5</v>
      </c>
      <c r="D8" s="87">
        <v>48673</v>
      </c>
      <c r="E8" s="87">
        <v>49308</v>
      </c>
      <c r="F8" s="87">
        <v>46238</v>
      </c>
      <c r="G8" s="87">
        <v>45682</v>
      </c>
      <c r="H8" s="87">
        <v>44685.520000000004</v>
      </c>
      <c r="I8" s="87">
        <v>42434.847999999998</v>
      </c>
      <c r="J8" s="87">
        <v>41712.300000000003</v>
      </c>
      <c r="K8" s="87">
        <v>41574.589999999997</v>
      </c>
      <c r="L8" s="87">
        <f>Table1!F8</f>
        <v>43541.964999999997</v>
      </c>
    </row>
    <row r="9" spans="1:12" x14ac:dyDescent="0.2">
      <c r="A9" s="78" t="s">
        <v>2</v>
      </c>
      <c r="B9" s="86">
        <v>37714.11</v>
      </c>
      <c r="C9" s="86">
        <v>38729.61</v>
      </c>
      <c r="D9" s="86">
        <v>38268.417000000001</v>
      </c>
      <c r="E9" s="86">
        <v>34977.453999999998</v>
      </c>
      <c r="F9" s="86">
        <v>35409.264999999999</v>
      </c>
      <c r="G9" s="86">
        <v>34661.158000000003</v>
      </c>
      <c r="H9" s="86">
        <v>33575.601999999999</v>
      </c>
      <c r="I9" s="86">
        <v>31926.346000000001</v>
      </c>
      <c r="J9" s="86">
        <v>30315.146000000001</v>
      </c>
      <c r="K9" s="86">
        <v>30923.771000000001</v>
      </c>
      <c r="L9" s="86">
        <f>Table1!F9</f>
        <v>32017.873</v>
      </c>
    </row>
    <row r="10" spans="1:12" x14ac:dyDescent="0.2">
      <c r="A10" s="77" t="s">
        <v>3</v>
      </c>
      <c r="B10" s="87">
        <v>170476.03</v>
      </c>
      <c r="C10" s="87">
        <v>175592.18</v>
      </c>
      <c r="D10" s="87">
        <v>167361</v>
      </c>
      <c r="E10" s="87">
        <v>163931</v>
      </c>
      <c r="F10" s="87">
        <v>158443</v>
      </c>
      <c r="G10" s="87">
        <v>157320.79999999999</v>
      </c>
      <c r="H10" s="87">
        <v>152112.66</v>
      </c>
      <c r="I10" s="87">
        <v>148865.50999999998</v>
      </c>
      <c r="J10" s="87">
        <v>144496.57400000002</v>
      </c>
      <c r="K10" s="87">
        <v>146216.20500000002</v>
      </c>
      <c r="L10" s="87">
        <f>Table1!F10</f>
        <v>149790.67000000001</v>
      </c>
    </row>
    <row r="11" spans="1:12" x14ac:dyDescent="0.2">
      <c r="A11" s="78" t="s">
        <v>10</v>
      </c>
      <c r="B11" s="86">
        <v>24675.63</v>
      </c>
      <c r="C11" s="86">
        <v>25830.75</v>
      </c>
      <c r="D11" s="86">
        <v>24187.681</v>
      </c>
      <c r="E11" s="86">
        <v>23394.844000000001</v>
      </c>
      <c r="F11" s="86">
        <v>22732.091</v>
      </c>
      <c r="G11" s="86">
        <v>22308.457999999999</v>
      </c>
      <c r="H11" s="86">
        <v>23467.45</v>
      </c>
      <c r="I11" s="86">
        <v>24271.599000000002</v>
      </c>
      <c r="J11" s="86">
        <v>21469.917999999998</v>
      </c>
      <c r="K11" s="86">
        <v>19722.769</v>
      </c>
      <c r="L11" s="86">
        <f>Table1!F11</f>
        <v>20641.415000000001</v>
      </c>
    </row>
    <row r="12" spans="1:12" x14ac:dyDescent="0.2">
      <c r="A12" s="77" t="s">
        <v>4</v>
      </c>
      <c r="B12" s="87">
        <v>32653.75</v>
      </c>
      <c r="C12" s="87">
        <v>34735.15</v>
      </c>
      <c r="D12" s="87">
        <v>33525.07</v>
      </c>
      <c r="E12" s="87">
        <v>33413.850000000006</v>
      </c>
      <c r="F12" s="87">
        <v>31794.67</v>
      </c>
      <c r="G12" s="87">
        <v>31226.371999999999</v>
      </c>
      <c r="H12" s="87">
        <v>31880.199000000001</v>
      </c>
      <c r="I12" s="87">
        <v>31004.205999999998</v>
      </c>
      <c r="J12" s="87">
        <v>29462.68</v>
      </c>
      <c r="K12" s="87">
        <v>30221.969999999998</v>
      </c>
      <c r="L12" s="87">
        <f>Table1!F12</f>
        <v>31417.950000000004</v>
      </c>
    </row>
    <row r="13" spans="1:12" x14ac:dyDescent="0.2">
      <c r="A13" s="78" t="s">
        <v>5</v>
      </c>
      <c r="B13" s="86">
        <v>37920.75</v>
      </c>
      <c r="C13" s="86">
        <v>34303.79</v>
      </c>
      <c r="D13" s="86">
        <v>35569.124000000003</v>
      </c>
      <c r="E13" s="86">
        <v>37882.326000000001</v>
      </c>
      <c r="F13" s="86">
        <v>38339.483</v>
      </c>
      <c r="G13" s="86">
        <v>36967.615000000005</v>
      </c>
      <c r="H13" s="86">
        <v>34972.733999999997</v>
      </c>
      <c r="I13" s="86">
        <v>32635.371999999999</v>
      </c>
      <c r="J13" s="86">
        <v>33606.770000000004</v>
      </c>
      <c r="K13" s="86">
        <v>35019.898000000001</v>
      </c>
      <c r="L13" s="86">
        <f>Table1!F13</f>
        <v>32293.374999999996</v>
      </c>
    </row>
    <row r="14" spans="1:12" x14ac:dyDescent="0.2">
      <c r="A14" s="77" t="s">
        <v>6</v>
      </c>
      <c r="B14" s="87">
        <v>21171.42</v>
      </c>
      <c r="C14" s="87">
        <v>22046.3</v>
      </c>
      <c r="D14" s="87">
        <v>21587.03</v>
      </c>
      <c r="E14" s="87">
        <v>21633.012000000002</v>
      </c>
      <c r="F14" s="87">
        <v>20738.140000000003</v>
      </c>
      <c r="G14" s="87">
        <v>20758.431</v>
      </c>
      <c r="H14" s="87">
        <v>20105.173000000003</v>
      </c>
      <c r="I14" s="87">
        <v>20395.599999999999</v>
      </c>
      <c r="J14" s="87">
        <v>19934.583999999999</v>
      </c>
      <c r="K14" s="87">
        <v>20401.739000000001</v>
      </c>
      <c r="L14" s="87">
        <f>Table1!F14</f>
        <v>20607.07</v>
      </c>
    </row>
    <row r="15" spans="1:12" x14ac:dyDescent="0.2">
      <c r="A15" s="78" t="s">
        <v>7</v>
      </c>
      <c r="B15" s="86">
        <v>70930.22</v>
      </c>
      <c r="C15" s="86">
        <v>68957.179999999993</v>
      </c>
      <c r="D15" s="86">
        <v>67245.107999999993</v>
      </c>
      <c r="E15" s="86">
        <v>66967.074999999997</v>
      </c>
      <c r="F15" s="86">
        <v>62848.47</v>
      </c>
      <c r="G15" s="86">
        <v>62210.642000000007</v>
      </c>
      <c r="H15" s="86">
        <v>61377.063999999998</v>
      </c>
      <c r="I15" s="86">
        <v>58636.731</v>
      </c>
      <c r="J15" s="86">
        <v>55806.385999999999</v>
      </c>
      <c r="K15" s="86">
        <v>57236.233999999997</v>
      </c>
      <c r="L15" s="86">
        <f>Table1!F15</f>
        <v>58570.341</v>
      </c>
    </row>
    <row r="16" spans="1:12" x14ac:dyDescent="0.2">
      <c r="A16" s="77" t="s">
        <v>8</v>
      </c>
      <c r="B16" s="87">
        <v>46764.01</v>
      </c>
      <c r="C16" s="87">
        <v>51379.32</v>
      </c>
      <c r="D16" s="87">
        <v>52725.865000000005</v>
      </c>
      <c r="E16" s="87">
        <v>53181</v>
      </c>
      <c r="F16" s="87">
        <v>48806.375999999997</v>
      </c>
      <c r="G16" s="87">
        <v>46620.039999999994</v>
      </c>
      <c r="H16" s="87">
        <v>46659.87</v>
      </c>
      <c r="I16" s="87">
        <v>45212.080000000009</v>
      </c>
      <c r="J16" s="87">
        <v>44323.31</v>
      </c>
      <c r="K16" s="87">
        <v>44276.56</v>
      </c>
      <c r="L16" s="87">
        <f>Table1!F16</f>
        <v>45917.75</v>
      </c>
    </row>
    <row r="17" spans="1:12" x14ac:dyDescent="0.2">
      <c r="A17" s="78" t="s">
        <v>9</v>
      </c>
      <c r="B17" s="86">
        <v>55623.94</v>
      </c>
      <c r="C17" s="86">
        <v>56751.43</v>
      </c>
      <c r="D17" s="86">
        <v>57812.456000000006</v>
      </c>
      <c r="E17" s="86">
        <v>58448.402000000002</v>
      </c>
      <c r="F17" s="86">
        <v>50399.776000000005</v>
      </c>
      <c r="G17" s="86">
        <v>48066.614999999998</v>
      </c>
      <c r="H17" s="86">
        <v>47878.097000000002</v>
      </c>
      <c r="I17" s="86">
        <v>47404.207999999999</v>
      </c>
      <c r="J17" s="86">
        <v>48502.718000000001</v>
      </c>
      <c r="K17" s="86">
        <v>49936.956000000006</v>
      </c>
      <c r="L17" s="86">
        <f>Table1!F17</f>
        <v>52651.490999999995</v>
      </c>
    </row>
    <row r="18" spans="1:12" x14ac:dyDescent="0.2">
      <c r="A18" s="77" t="s">
        <v>11</v>
      </c>
      <c r="B18" s="87">
        <f>SUM(B7:B17)</f>
        <v>583504.64999999991</v>
      </c>
      <c r="C18" s="87">
        <f>SUM(C7:C17)</f>
        <v>593192.19000000006</v>
      </c>
      <c r="D18" s="87">
        <f t="shared" ref="D18:K18" si="0">SUM(D7:D17)</f>
        <v>583746.80099999998</v>
      </c>
      <c r="E18" s="87">
        <f t="shared" si="0"/>
        <v>580980.69299999997</v>
      </c>
      <c r="F18" s="87">
        <f t="shared" si="0"/>
        <v>553053.75100000005</v>
      </c>
      <c r="G18" s="87">
        <f t="shared" si="0"/>
        <v>543200.0909999999</v>
      </c>
      <c r="H18" s="87">
        <f t="shared" si="0"/>
        <v>531996.06900000002</v>
      </c>
      <c r="I18" s="87">
        <f t="shared" si="0"/>
        <v>517972.09999999992</v>
      </c>
      <c r="J18" s="87">
        <f t="shared" si="0"/>
        <v>502721.78599999996</v>
      </c>
      <c r="K18" s="87">
        <f t="shared" si="0"/>
        <v>509911.19199999998</v>
      </c>
      <c r="L18" s="87">
        <f t="shared" ref="L18" si="1">SUM(L7:L17)</f>
        <v>524097.2</v>
      </c>
    </row>
    <row r="19" spans="1:12" x14ac:dyDescent="0.2">
      <c r="A19" s="78" t="s">
        <v>12</v>
      </c>
      <c r="B19" s="86"/>
      <c r="C19" s="86"/>
      <c r="D19" s="86"/>
      <c r="E19" s="86"/>
      <c r="F19" s="86"/>
      <c r="G19" s="86"/>
      <c r="H19" s="86"/>
      <c r="I19" s="86"/>
      <c r="J19" s="86"/>
      <c r="K19" s="86"/>
      <c r="L19" s="86"/>
    </row>
    <row r="20" spans="1:12" x14ac:dyDescent="0.2">
      <c r="A20" s="77" t="s">
        <v>13</v>
      </c>
      <c r="B20" s="87">
        <v>14764.69</v>
      </c>
      <c r="C20" s="87">
        <v>15188.35</v>
      </c>
      <c r="D20" s="87">
        <v>15922.890000000001</v>
      </c>
      <c r="E20" s="87">
        <v>14977.07</v>
      </c>
      <c r="F20" s="87">
        <v>14874.8</v>
      </c>
      <c r="G20" s="87">
        <v>15309.49</v>
      </c>
      <c r="H20" s="87">
        <v>15686.49</v>
      </c>
      <c r="I20" s="87">
        <v>15719.71</v>
      </c>
      <c r="J20" s="87">
        <v>14655.36</v>
      </c>
      <c r="K20" s="87">
        <v>14644.67</v>
      </c>
      <c r="L20" s="87">
        <f>Table1!F20</f>
        <v>15336.980000000003</v>
      </c>
    </row>
    <row r="21" spans="1:12" x14ac:dyDescent="0.2">
      <c r="A21" s="78" t="s">
        <v>14</v>
      </c>
      <c r="B21" s="86">
        <v>46266.79</v>
      </c>
      <c r="C21" s="86">
        <v>44962.16</v>
      </c>
      <c r="D21" s="86">
        <v>43860.455999999998</v>
      </c>
      <c r="E21" s="86">
        <v>41477.152000000002</v>
      </c>
      <c r="F21" s="86">
        <v>39495.949999999997</v>
      </c>
      <c r="G21" s="86">
        <v>40235.764000000003</v>
      </c>
      <c r="H21" s="86">
        <v>37143.055999999997</v>
      </c>
      <c r="I21" s="86">
        <v>35261.467000000004</v>
      </c>
      <c r="J21" s="86">
        <v>33433.936000000002</v>
      </c>
      <c r="K21" s="86">
        <v>33447.903000000006</v>
      </c>
      <c r="L21" s="86">
        <f>Table1!F21</f>
        <v>34964.203999999998</v>
      </c>
    </row>
    <row r="22" spans="1:12" x14ac:dyDescent="0.2">
      <c r="A22" s="77" t="s">
        <v>15</v>
      </c>
      <c r="B22" s="87">
        <v>54922.48</v>
      </c>
      <c r="C22" s="87">
        <v>56323.79</v>
      </c>
      <c r="D22" s="87">
        <v>61173.55</v>
      </c>
      <c r="E22" s="87">
        <v>61315.83</v>
      </c>
      <c r="F22" s="87">
        <v>59367.262000000002</v>
      </c>
      <c r="G22" s="87">
        <v>58468.78</v>
      </c>
      <c r="H22" s="87">
        <v>59348.168000000005</v>
      </c>
      <c r="I22" s="87">
        <v>55984.263999999996</v>
      </c>
      <c r="J22" s="87">
        <v>54210.733</v>
      </c>
      <c r="K22" s="87">
        <v>53977.481</v>
      </c>
      <c r="L22" s="87">
        <f>Table1!F22</f>
        <v>55931.705999999998</v>
      </c>
    </row>
    <row r="23" spans="1:12" x14ac:dyDescent="0.2">
      <c r="A23" s="78" t="s">
        <v>16</v>
      </c>
      <c r="B23" s="86">
        <v>17900.91</v>
      </c>
      <c r="C23" s="86">
        <v>18311.25</v>
      </c>
      <c r="D23" s="86">
        <v>18314.117999999999</v>
      </c>
      <c r="E23" s="86">
        <v>20811.523000000001</v>
      </c>
      <c r="F23" s="86">
        <v>17951.425999999999</v>
      </c>
      <c r="G23" s="86">
        <v>17775.55</v>
      </c>
      <c r="H23" s="86">
        <v>17820.309000000001</v>
      </c>
      <c r="I23" s="86">
        <v>17255.006000000001</v>
      </c>
      <c r="J23" s="86">
        <v>16296.221</v>
      </c>
      <c r="K23" s="86">
        <v>17901.359</v>
      </c>
      <c r="L23" s="86">
        <f>Table1!F23</f>
        <v>18296.04</v>
      </c>
    </row>
    <row r="24" spans="1:12" x14ac:dyDescent="0.2">
      <c r="A24" s="77" t="s">
        <v>17</v>
      </c>
      <c r="B24" s="87">
        <v>22604.6</v>
      </c>
      <c r="C24" s="87">
        <v>23817.03</v>
      </c>
      <c r="D24" s="87">
        <v>24387.27</v>
      </c>
      <c r="E24" s="87">
        <v>24751.455999999998</v>
      </c>
      <c r="F24" s="87">
        <v>24259.819</v>
      </c>
      <c r="G24" s="87">
        <v>25296.365000000002</v>
      </c>
      <c r="H24" s="87">
        <v>24803.479999999996</v>
      </c>
      <c r="I24" s="87">
        <v>24507.337</v>
      </c>
      <c r="J24" s="87">
        <v>23638.409</v>
      </c>
      <c r="K24" s="87">
        <v>23727.382000000001</v>
      </c>
      <c r="L24" s="87">
        <f>Table1!F24</f>
        <v>24107.487000000001</v>
      </c>
    </row>
    <row r="25" spans="1:12" x14ac:dyDescent="0.2">
      <c r="A25" s="78" t="s">
        <v>18</v>
      </c>
      <c r="B25" s="86">
        <v>10325.51</v>
      </c>
      <c r="C25" s="86">
        <v>10681.19</v>
      </c>
      <c r="D25" s="86">
        <v>10664.166000000001</v>
      </c>
      <c r="E25" s="86">
        <v>10711.637000000001</v>
      </c>
      <c r="F25" s="86">
        <v>10023.215</v>
      </c>
      <c r="G25" s="86">
        <v>10089.16</v>
      </c>
      <c r="H25" s="86">
        <v>9789.0960000000014</v>
      </c>
      <c r="I25" s="86">
        <v>9543.5249999999996</v>
      </c>
      <c r="J25" s="86">
        <v>9272.3090000000011</v>
      </c>
      <c r="K25" s="86">
        <v>9325.33</v>
      </c>
      <c r="L25" s="86">
        <f>Table1!F25</f>
        <v>9374.6790000000001</v>
      </c>
    </row>
    <row r="26" spans="1:12" x14ac:dyDescent="0.2">
      <c r="A26" s="77" t="s">
        <v>19</v>
      </c>
      <c r="B26" s="87">
        <v>23396.22</v>
      </c>
      <c r="C26" s="87">
        <v>21457.25</v>
      </c>
      <c r="D26" s="87">
        <v>22687.733</v>
      </c>
      <c r="E26" s="87">
        <v>22969.867000000002</v>
      </c>
      <c r="F26" s="87">
        <v>21185.092000000001</v>
      </c>
      <c r="G26" s="87">
        <v>20310.566999999999</v>
      </c>
      <c r="H26" s="87">
        <v>20207.175999999999</v>
      </c>
      <c r="I26" s="87">
        <v>18856.399999999998</v>
      </c>
      <c r="J26" s="87">
        <v>17590.014999999999</v>
      </c>
      <c r="K26" s="87">
        <v>17785.7</v>
      </c>
      <c r="L26" s="87">
        <f>Table1!F26</f>
        <v>18062.449999999997</v>
      </c>
    </row>
    <row r="27" spans="1:12" x14ac:dyDescent="0.2">
      <c r="A27" s="78" t="s">
        <v>20</v>
      </c>
      <c r="B27" s="86">
        <f>SUM(B20:B26)</f>
        <v>190181.2</v>
      </c>
      <c r="C27" s="86">
        <f>SUM(C20:C26)</f>
        <v>190741.02</v>
      </c>
      <c r="D27" s="86">
        <f t="shared" ref="D27:K27" si="2">SUM(D20:D26)</f>
        <v>197010.18299999999</v>
      </c>
      <c r="E27" s="86">
        <f t="shared" si="2"/>
        <v>197014.535</v>
      </c>
      <c r="F27" s="86">
        <f t="shared" si="2"/>
        <v>187157.56399999998</v>
      </c>
      <c r="G27" s="86">
        <f t="shared" si="2"/>
        <v>187485.67600000001</v>
      </c>
      <c r="H27" s="86">
        <f t="shared" si="2"/>
        <v>184797.77500000002</v>
      </c>
      <c r="I27" s="86">
        <f t="shared" si="2"/>
        <v>177127.70899999997</v>
      </c>
      <c r="J27" s="86">
        <f t="shared" si="2"/>
        <v>169096.98300000001</v>
      </c>
      <c r="K27" s="86">
        <f t="shared" si="2"/>
        <v>170809.82500000001</v>
      </c>
      <c r="L27" s="86">
        <f t="shared" ref="L27" si="3">SUM(L20:L26)</f>
        <v>176073.54599999997</v>
      </c>
    </row>
    <row r="28" spans="1:12" x14ac:dyDescent="0.2">
      <c r="A28" s="77" t="s">
        <v>21</v>
      </c>
      <c r="B28" s="87"/>
      <c r="C28" s="87"/>
      <c r="D28" s="87"/>
      <c r="E28" s="87"/>
      <c r="F28" s="87"/>
      <c r="G28" s="87"/>
      <c r="H28" s="87"/>
      <c r="I28" s="87"/>
      <c r="J28" s="87"/>
      <c r="K28" s="87"/>
      <c r="L28" s="87"/>
    </row>
    <row r="29" spans="1:12" x14ac:dyDescent="0.2">
      <c r="A29" s="78" t="s">
        <v>22</v>
      </c>
      <c r="B29" s="86">
        <v>30642.87</v>
      </c>
      <c r="C29" s="86">
        <v>29130.23</v>
      </c>
      <c r="D29" s="86">
        <v>29198.352999999999</v>
      </c>
      <c r="E29" s="86">
        <v>29563.542000000001</v>
      </c>
      <c r="F29" s="86">
        <v>29209.919999999998</v>
      </c>
      <c r="G29" s="86">
        <v>29659.171999999999</v>
      </c>
      <c r="H29" s="86">
        <v>29558.387999999999</v>
      </c>
      <c r="I29" s="86">
        <v>28687.107000000004</v>
      </c>
      <c r="J29" s="86">
        <v>27000.98</v>
      </c>
      <c r="K29" s="86">
        <v>26864.412999999997</v>
      </c>
      <c r="L29" s="86">
        <f>Table1!F29</f>
        <v>27590.529000000002</v>
      </c>
    </row>
    <row r="30" spans="1:12" x14ac:dyDescent="0.2">
      <c r="A30" s="77" t="s">
        <v>23</v>
      </c>
      <c r="B30" s="87">
        <v>26295.23</v>
      </c>
      <c r="C30" s="87">
        <v>26406.79</v>
      </c>
      <c r="D30" s="87">
        <v>26440.424999999999</v>
      </c>
      <c r="E30" s="87">
        <v>27505.263999999999</v>
      </c>
      <c r="F30" s="87">
        <v>27789.477999999999</v>
      </c>
      <c r="G30" s="87">
        <v>29320.436000000002</v>
      </c>
      <c r="H30" s="87">
        <v>28940.208000000002</v>
      </c>
      <c r="I30" s="87">
        <v>26709.057999999997</v>
      </c>
      <c r="J30" s="87">
        <v>25544.705000000002</v>
      </c>
      <c r="K30" s="87">
        <v>25183.734</v>
      </c>
      <c r="L30" s="87">
        <f>Table1!F30</f>
        <v>25277.598000000002</v>
      </c>
    </row>
    <row r="31" spans="1:12" x14ac:dyDescent="0.2">
      <c r="A31" s="78" t="s">
        <v>24</v>
      </c>
      <c r="B31" s="86">
        <v>20031.490000000002</v>
      </c>
      <c r="C31" s="86">
        <v>21198.42</v>
      </c>
      <c r="D31" s="86">
        <v>21734.425999999999</v>
      </c>
      <c r="E31" s="86">
        <v>21172.639999999999</v>
      </c>
      <c r="F31" s="86">
        <v>20462.476999999999</v>
      </c>
      <c r="G31" s="86">
        <v>20339.098000000002</v>
      </c>
      <c r="H31" s="86">
        <v>20395.540999999997</v>
      </c>
      <c r="I31" s="86">
        <v>20160.106</v>
      </c>
      <c r="J31" s="86">
        <v>19300.538</v>
      </c>
      <c r="K31" s="86">
        <v>19570.746999999999</v>
      </c>
      <c r="L31" s="86">
        <f>Table1!F31</f>
        <v>21349.37</v>
      </c>
    </row>
    <row r="32" spans="1:12" x14ac:dyDescent="0.2">
      <c r="A32" s="77" t="s">
        <v>25</v>
      </c>
      <c r="B32" s="87">
        <v>55631.73</v>
      </c>
      <c r="C32" s="87">
        <v>53881.69</v>
      </c>
      <c r="D32" s="87">
        <v>54552.527000000002</v>
      </c>
      <c r="E32" s="87">
        <v>52735.298999999999</v>
      </c>
      <c r="F32" s="87">
        <v>50900.697</v>
      </c>
      <c r="G32" s="87">
        <v>49461.255999999994</v>
      </c>
      <c r="H32" s="87">
        <v>48668.09</v>
      </c>
      <c r="I32" s="87">
        <v>47915.803</v>
      </c>
      <c r="J32" s="87">
        <v>45284.134000000005</v>
      </c>
      <c r="K32" s="87">
        <v>46693.868999999999</v>
      </c>
      <c r="L32" s="87">
        <f>Table1!F32</f>
        <v>48307.841000000008</v>
      </c>
    </row>
    <row r="33" spans="1:12" x14ac:dyDescent="0.2">
      <c r="A33" s="78" t="s">
        <v>26</v>
      </c>
      <c r="B33" s="86">
        <v>29390.98</v>
      </c>
      <c r="C33" s="86">
        <v>29807.77</v>
      </c>
      <c r="D33" s="86">
        <v>31330.429</v>
      </c>
      <c r="E33" s="86">
        <v>32471.957000000002</v>
      </c>
      <c r="F33" s="86">
        <v>31339.396000000001</v>
      </c>
      <c r="G33" s="86">
        <v>31451.692999999999</v>
      </c>
      <c r="H33" s="86">
        <v>30540.833999999999</v>
      </c>
      <c r="I33" s="86">
        <v>29373.815999999999</v>
      </c>
      <c r="J33" s="86">
        <v>28350.952000000005</v>
      </c>
      <c r="K33" s="86">
        <v>29200.898000000001</v>
      </c>
      <c r="L33" s="86">
        <f>Table1!F33</f>
        <v>31032.89</v>
      </c>
    </row>
    <row r="34" spans="1:12" x14ac:dyDescent="0.2">
      <c r="A34" s="77" t="s">
        <v>27</v>
      </c>
      <c r="B34" s="87">
        <v>36240.28</v>
      </c>
      <c r="C34" s="87">
        <v>37766.03</v>
      </c>
      <c r="D34" s="87">
        <v>40294.661</v>
      </c>
      <c r="E34" s="87">
        <v>41146.294000000002</v>
      </c>
      <c r="F34" s="87">
        <v>37849.562000000005</v>
      </c>
      <c r="G34" s="87">
        <v>35596.175999999999</v>
      </c>
      <c r="H34" s="87">
        <v>34569.831999999995</v>
      </c>
      <c r="I34" s="87">
        <v>29476.665000000001</v>
      </c>
      <c r="J34" s="87">
        <v>27335.184000000001</v>
      </c>
      <c r="K34" s="87">
        <v>27341.538</v>
      </c>
      <c r="L34" s="87">
        <f>Table1!F34</f>
        <v>27248.494999999999</v>
      </c>
    </row>
    <row r="35" spans="1:12" x14ac:dyDescent="0.2">
      <c r="A35" s="78" t="s">
        <v>28</v>
      </c>
      <c r="B35" s="86">
        <v>50410.54</v>
      </c>
      <c r="C35" s="86">
        <v>51754.25</v>
      </c>
      <c r="D35" s="86">
        <v>53230.68</v>
      </c>
      <c r="E35" s="86">
        <v>51780.535999999993</v>
      </c>
      <c r="F35" s="86">
        <v>51064.24</v>
      </c>
      <c r="G35" s="86">
        <v>51493.197999999997</v>
      </c>
      <c r="H35" s="86">
        <v>49602.8</v>
      </c>
      <c r="I35" s="86">
        <v>46588.912000000004</v>
      </c>
      <c r="J35" s="86">
        <v>45285.229999999996</v>
      </c>
      <c r="K35" s="86">
        <v>44994.960999999996</v>
      </c>
      <c r="L35" s="86">
        <f>Table1!F35</f>
        <v>45698.298999999999</v>
      </c>
    </row>
    <row r="36" spans="1:12" x14ac:dyDescent="0.2">
      <c r="A36" s="77" t="s">
        <v>29</v>
      </c>
      <c r="B36" s="87">
        <v>28387</v>
      </c>
      <c r="C36" s="87">
        <v>29632</v>
      </c>
      <c r="D36" s="87">
        <v>26551.764999999999</v>
      </c>
      <c r="E36" s="87">
        <v>26736.813000000002</v>
      </c>
      <c r="F36" s="87">
        <v>28388.003000000001</v>
      </c>
      <c r="G36" s="87">
        <v>26013.417000000001</v>
      </c>
      <c r="H36" s="87">
        <v>26106.313999999998</v>
      </c>
      <c r="I36" s="87">
        <v>25480.066999999999</v>
      </c>
      <c r="J36" s="87">
        <v>23625.782999999999</v>
      </c>
      <c r="K36" s="87">
        <v>23841.038999999997</v>
      </c>
      <c r="L36" s="87">
        <f>Table1!F36</f>
        <v>24746.896000000001</v>
      </c>
    </row>
    <row r="37" spans="1:12" x14ac:dyDescent="0.2">
      <c r="A37" s="78" t="s">
        <v>30</v>
      </c>
      <c r="B37" s="86">
        <f>SUM(B29:B36)</f>
        <v>277030.12</v>
      </c>
      <c r="C37" s="86">
        <f>SUM(C29:C36)</f>
        <v>279577.18</v>
      </c>
      <c r="D37" s="86">
        <f t="shared" ref="D37:K37" si="4">SUM(D29:D36)</f>
        <v>283333.266</v>
      </c>
      <c r="E37" s="86">
        <f t="shared" si="4"/>
        <v>283112.34499999997</v>
      </c>
      <c r="F37" s="86">
        <f t="shared" si="4"/>
        <v>277003.77299999999</v>
      </c>
      <c r="G37" s="86">
        <f t="shared" si="4"/>
        <v>273334.446</v>
      </c>
      <c r="H37" s="86">
        <f t="shared" si="4"/>
        <v>268382.00699999998</v>
      </c>
      <c r="I37" s="86">
        <f t="shared" si="4"/>
        <v>254391.53400000004</v>
      </c>
      <c r="J37" s="86">
        <f t="shared" si="4"/>
        <v>241727.50599999999</v>
      </c>
      <c r="K37" s="86">
        <f t="shared" si="4"/>
        <v>243691.19900000002</v>
      </c>
      <c r="L37" s="86">
        <f t="shared" ref="L37" si="5">SUM(L29:L36)</f>
        <v>251251.91800000001</v>
      </c>
    </row>
    <row r="38" spans="1:12" x14ac:dyDescent="0.2">
      <c r="A38" s="83" t="s">
        <v>31</v>
      </c>
      <c r="B38" s="186">
        <f>B18+B27+B37</f>
        <v>1050715.9699999997</v>
      </c>
      <c r="C38" s="88">
        <f>C18+C27+C37</f>
        <v>1063510.3900000001</v>
      </c>
      <c r="D38" s="186">
        <f t="shared" ref="D38:K38" si="6">D18+D27+D37</f>
        <v>1064090.25</v>
      </c>
      <c r="E38" s="186">
        <f t="shared" si="6"/>
        <v>1061107.5729999999</v>
      </c>
      <c r="F38" s="186">
        <f t="shared" si="6"/>
        <v>1017215.088</v>
      </c>
      <c r="G38" s="186">
        <f t="shared" si="6"/>
        <v>1004020.2129999999</v>
      </c>
      <c r="H38" s="186">
        <f t="shared" si="6"/>
        <v>985175.85100000002</v>
      </c>
      <c r="I38" s="186">
        <f t="shared" si="6"/>
        <v>949491.34299999988</v>
      </c>
      <c r="J38" s="186">
        <f t="shared" si="6"/>
        <v>913546.27499999991</v>
      </c>
      <c r="K38" s="186">
        <f t="shared" si="6"/>
        <v>924412.21600000001</v>
      </c>
      <c r="L38" s="186">
        <f t="shared" ref="L38" si="7">L18+L27+L37</f>
        <v>951422.66400000011</v>
      </c>
    </row>
    <row r="39" spans="1:12" x14ac:dyDescent="0.2">
      <c r="A39" s="24"/>
      <c r="B39" s="24"/>
      <c r="C39" s="24"/>
      <c r="D39" s="24"/>
      <c r="E39" s="24"/>
      <c r="F39" s="24"/>
      <c r="G39" s="24"/>
      <c r="H39" s="24"/>
      <c r="I39" s="24"/>
      <c r="J39" s="24"/>
      <c r="K39" s="24"/>
      <c r="L39" s="12"/>
    </row>
    <row r="40" spans="1:12" x14ac:dyDescent="0.2">
      <c r="A40" s="18" t="s">
        <v>32</v>
      </c>
      <c r="B40" s="177"/>
      <c r="C40" s="21"/>
      <c r="D40" s="21"/>
      <c r="E40" s="21"/>
      <c r="F40" s="21"/>
      <c r="G40" s="21"/>
      <c r="H40" s="21"/>
      <c r="I40" s="21"/>
    </row>
  </sheetData>
  <phoneticPr fontId="5" type="noConversion"/>
  <pageMargins left="0.7" right="0.7" top="0.75" bottom="0.75" header="0.3" footer="0.3"/>
  <pageSetup paperSize="9" scale="71" orientation="landscape"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0"/>
  <sheetViews>
    <sheetView showGridLines="0" zoomScale="85" zoomScaleNormal="85" workbookViewId="0"/>
  </sheetViews>
  <sheetFormatPr defaultRowHeight="12.75" x14ac:dyDescent="0.2"/>
  <cols>
    <col min="1" max="11" width="17.140625" customWidth="1"/>
  </cols>
  <sheetData>
    <row r="1" spans="1:11" x14ac:dyDescent="0.2">
      <c r="A1" s="44" t="s">
        <v>238</v>
      </c>
      <c r="B1" s="24"/>
      <c r="C1" s="24"/>
      <c r="D1" s="24"/>
      <c r="E1" s="24"/>
      <c r="F1" s="24"/>
      <c r="G1" s="24"/>
      <c r="H1" s="24"/>
      <c r="I1" s="24"/>
      <c r="J1" s="24"/>
      <c r="K1" s="24"/>
    </row>
    <row r="2" spans="1:11" x14ac:dyDescent="0.2">
      <c r="A2" s="62" t="s">
        <v>174</v>
      </c>
      <c r="B2" s="24"/>
      <c r="C2" s="24"/>
      <c r="D2" s="24"/>
      <c r="E2" s="24"/>
      <c r="F2" s="24"/>
      <c r="G2" s="24"/>
      <c r="H2" s="24"/>
      <c r="I2" s="24"/>
      <c r="J2" s="24"/>
      <c r="K2" s="24"/>
    </row>
    <row r="3" spans="1:11" x14ac:dyDescent="0.2">
      <c r="A3" s="24"/>
      <c r="B3" s="24"/>
      <c r="C3" s="24"/>
      <c r="D3" s="24"/>
      <c r="E3" s="45"/>
      <c r="F3" s="45"/>
      <c r="G3" s="45"/>
      <c r="H3" s="45"/>
      <c r="I3" s="45"/>
      <c r="J3" s="45"/>
      <c r="K3" s="45" t="s">
        <v>175</v>
      </c>
    </row>
    <row r="4" spans="1:11" x14ac:dyDescent="0.2">
      <c r="A4" s="24"/>
      <c r="B4" s="24"/>
      <c r="C4" s="24"/>
      <c r="D4" s="24"/>
      <c r="E4" s="45"/>
      <c r="F4" s="45"/>
      <c r="G4" s="45"/>
      <c r="H4" s="45"/>
      <c r="I4" s="45"/>
      <c r="J4" s="45"/>
      <c r="K4" s="45" t="s">
        <v>160</v>
      </c>
    </row>
    <row r="5" spans="1:11" ht="75" customHeight="1" x14ac:dyDescent="0.2">
      <c r="A5" s="81" t="s">
        <v>153</v>
      </c>
      <c r="B5" s="82" t="s">
        <v>63</v>
      </c>
      <c r="C5" s="82" t="s">
        <v>64</v>
      </c>
      <c r="D5" s="82" t="s">
        <v>65</v>
      </c>
      <c r="E5" s="82" t="s">
        <v>66</v>
      </c>
      <c r="F5" s="82" t="s">
        <v>67</v>
      </c>
      <c r="G5" s="82" t="s">
        <v>68</v>
      </c>
      <c r="H5" s="82" t="s">
        <v>69</v>
      </c>
      <c r="I5" s="82" t="s">
        <v>70</v>
      </c>
      <c r="J5" s="82" t="s">
        <v>71</v>
      </c>
      <c r="K5" s="82" t="s">
        <v>159</v>
      </c>
    </row>
    <row r="6" spans="1:11" x14ac:dyDescent="0.2">
      <c r="A6" s="77" t="s">
        <v>0</v>
      </c>
      <c r="B6" s="77"/>
      <c r="C6" s="77"/>
      <c r="D6" s="77"/>
      <c r="E6" s="77"/>
      <c r="F6" s="77"/>
      <c r="G6" s="77"/>
      <c r="H6" s="77"/>
      <c r="I6" s="77"/>
      <c r="J6" s="77"/>
      <c r="K6" s="77"/>
    </row>
    <row r="7" spans="1:11" x14ac:dyDescent="0.2">
      <c r="A7" s="78" t="s">
        <v>109</v>
      </c>
      <c r="B7" s="89">
        <f>100*(Table2!C7-Table2!B7)/Table2!B7</f>
        <v>-0.10198675312502556</v>
      </c>
      <c r="C7" s="89">
        <f>100*(Table2!D7-Table2!C7)/Table2!C7</f>
        <v>2.4306647905926049</v>
      </c>
      <c r="D7" s="89">
        <f>100*(Table2!E7-Table2!D7)/Table2!D7</f>
        <v>2.8584436039850809</v>
      </c>
      <c r="E7" s="89">
        <f>100*(Table2!F7-Table2!E7)/Table2!E7</f>
        <v>-1.4249388207769162</v>
      </c>
      <c r="F7" s="89">
        <f>100*(Table2!G7-Table2!F7)/Table2!F7</f>
        <v>0.19697366107237116</v>
      </c>
      <c r="G7" s="89">
        <f>100*(Table2!H7-Table2!G7)/Table2!G7</f>
        <v>-5.6082782473950132</v>
      </c>
      <c r="H7" s="89">
        <f>100*(Table2!I7-Table2!H7)/Table2!H7</f>
        <v>-0.27237916540302354</v>
      </c>
      <c r="I7" s="89">
        <f>100*(Table2!J7-Table2!I7)/Table2!I7</f>
        <v>-5.951866672729766</v>
      </c>
      <c r="J7" s="89">
        <f>100*(Table2!K7-Table2!J7)/Table2!J7</f>
        <v>3.8955740766483316</v>
      </c>
      <c r="K7" s="89">
        <f>100*(Table2!L7-Table2!K7)/Table2!K7</f>
        <v>6.5932723491514169</v>
      </c>
    </row>
    <row r="8" spans="1:11" x14ac:dyDescent="0.2">
      <c r="A8" s="77" t="s">
        <v>1</v>
      </c>
      <c r="B8" s="90">
        <f>100*(Table2!C8-Table2!B8)/Table2!B8</f>
        <v>-1.3535905700904922</v>
      </c>
      <c r="C8" s="90">
        <f>100*(Table2!D8-Table2!C8)/Table2!C8</f>
        <v>-0.56080494407273096</v>
      </c>
      <c r="D8" s="90">
        <f>100*(Table2!E8-Table2!D8)/Table2!D8</f>
        <v>1.3046247406159472</v>
      </c>
      <c r="E8" s="90">
        <f>100*(Table2!F8-Table2!E8)/Table2!E8</f>
        <v>-6.2261701955058006</v>
      </c>
      <c r="F8" s="90">
        <f>100*(Table2!G8-Table2!F8)/Table2!F8</f>
        <v>-1.2024741554565508</v>
      </c>
      <c r="G8" s="90">
        <f>100*(Table2!H8-Table2!G8)/Table2!G8</f>
        <v>-2.1813405717788097</v>
      </c>
      <c r="H8" s="90">
        <f>100*(Table2!I8-Table2!H8)/Table2!H8</f>
        <v>-5.036691975387118</v>
      </c>
      <c r="I8" s="90">
        <f>100*(Table2!J8-Table2!I8)/Table2!I8</f>
        <v>-1.7027231958035887</v>
      </c>
      <c r="J8" s="90">
        <f>100*(Table2!K8-Table2!J8)/Table2!J8</f>
        <v>-0.33014242801285565</v>
      </c>
      <c r="K8" s="90">
        <f>100*(Table2!L8-Table2!K8)/Table2!K8</f>
        <v>4.7321573105110604</v>
      </c>
    </row>
    <row r="9" spans="1:11" x14ac:dyDescent="0.2">
      <c r="A9" s="78" t="s">
        <v>2</v>
      </c>
      <c r="B9" s="89">
        <f>100*(Table2!C9-Table2!B9)/Table2!B9</f>
        <v>2.6926261815538002</v>
      </c>
      <c r="C9" s="89">
        <f>100*(Table2!D9-Table2!C9)/Table2!C9</f>
        <v>-1.1908020762408897</v>
      </c>
      <c r="D9" s="89">
        <f>100*(Table2!E9-Table2!D9)/Table2!D9</f>
        <v>-8.5996841729826539</v>
      </c>
      <c r="E9" s="89">
        <f>100*(Table2!F9-Table2!E9)/Table2!E9</f>
        <v>1.2345409703061907</v>
      </c>
      <c r="F9" s="89">
        <f>100*(Table2!G9-Table2!F9)/Table2!F9</f>
        <v>-2.1127436562153896</v>
      </c>
      <c r="G9" s="89">
        <f>100*(Table2!H9-Table2!G9)/Table2!G9</f>
        <v>-3.1319092108809636</v>
      </c>
      <c r="H9" s="89">
        <f>100*(Table2!I9-Table2!H9)/Table2!H9</f>
        <v>-4.912066803746356</v>
      </c>
      <c r="I9" s="89">
        <f>100*(Table2!J9-Table2!I9)/Table2!I9</f>
        <v>-5.0466157323484513</v>
      </c>
      <c r="J9" s="89">
        <f>100*(Table2!K9-Table2!J9)/Table2!J9</f>
        <v>2.0076598014734945</v>
      </c>
      <c r="K9" s="89">
        <f>100*(Table2!L9-Table2!K9)/Table2!K9</f>
        <v>3.5380613832640235</v>
      </c>
    </row>
    <row r="10" spans="1:11" x14ac:dyDescent="0.2">
      <c r="A10" s="77" t="s">
        <v>3</v>
      </c>
      <c r="B10" s="90">
        <f>100*(Table2!C10-Table2!B10)/Table2!B10</f>
        <v>3.0010964004734237</v>
      </c>
      <c r="C10" s="90">
        <f>100*(Table2!D10-Table2!C10)/Table2!C10</f>
        <v>-4.6876688927718728</v>
      </c>
      <c r="D10" s="90">
        <f>100*(Table2!E10-Table2!D10)/Table2!D10</f>
        <v>-2.0494619415514963</v>
      </c>
      <c r="E10" s="90">
        <f>100*(Table2!F10-Table2!E10)/Table2!E10</f>
        <v>-3.3477499679743308</v>
      </c>
      <c r="F10" s="90">
        <f>100*(Table2!G10-Table2!F10)/Table2!F10</f>
        <v>-0.70826732642023416</v>
      </c>
      <c r="G10" s="90">
        <f>100*(Table2!H10-Table2!G10)/Table2!G10</f>
        <v>-3.31052219414088</v>
      </c>
      <c r="H10" s="90">
        <f>100*(Table2!I10-Table2!H10)/Table2!H10</f>
        <v>-2.1347006882924955</v>
      </c>
      <c r="I10" s="90">
        <f>100*(Table2!J10-Table2!I10)/Table2!I10</f>
        <v>-2.9348208325756304</v>
      </c>
      <c r="J10" s="90">
        <f>100*(Table2!K10-Table2!J10)/Table2!J10</f>
        <v>1.1900842714789859</v>
      </c>
      <c r="K10" s="90">
        <f>100*(Table2!L10-Table2!K10)/Table2!K10</f>
        <v>2.4446435331842977</v>
      </c>
    </row>
    <row r="11" spans="1:11" x14ac:dyDescent="0.2">
      <c r="A11" s="78" t="s">
        <v>10</v>
      </c>
      <c r="B11" s="89">
        <f>100*(Table2!C11-Table2!B11)/Table2!B11</f>
        <v>4.6812178655620906</v>
      </c>
      <c r="C11" s="89">
        <f>100*(Table2!D11-Table2!C11)/Table2!C11</f>
        <v>-6.3609031870929016</v>
      </c>
      <c r="D11" s="89">
        <f>100*(Table2!E11-Table2!D11)/Table2!D11</f>
        <v>-3.2778545409127875</v>
      </c>
      <c r="E11" s="89">
        <f>100*(Table2!F11-Table2!E11)/Table2!E11</f>
        <v>-2.8329019847279193</v>
      </c>
      <c r="F11" s="89">
        <f>100*(Table2!G11-Table2!F11)/Table2!F11</f>
        <v>-1.863590111442021</v>
      </c>
      <c r="G11" s="89">
        <f>100*(Table2!H11-Table2!G11)/Table2!G11</f>
        <v>5.1953030550117001</v>
      </c>
      <c r="H11" s="89">
        <f>100*(Table2!I11-Table2!H11)/Table2!H11</f>
        <v>3.4266569226737511</v>
      </c>
      <c r="I11" s="89">
        <f>100*(Table2!J11-Table2!I11)/Table2!I11</f>
        <v>-11.543042549442269</v>
      </c>
      <c r="J11" s="89">
        <f>100*(Table2!K11-Table2!J11)/Table2!J11</f>
        <v>-8.1376603301419124</v>
      </c>
      <c r="K11" s="89">
        <f>100*(Table2!L11-Table2!K11)/Table2!K11</f>
        <v>4.6577942478563763</v>
      </c>
    </row>
    <row r="12" spans="1:11" x14ac:dyDescent="0.2">
      <c r="A12" s="77" t="s">
        <v>4</v>
      </c>
      <c r="B12" s="90">
        <f>100*(Table2!C12-Table2!B12)/Table2!B12</f>
        <v>6.3741530452092068</v>
      </c>
      <c r="C12" s="90">
        <f>100*(Table2!D12-Table2!C12)/Table2!C12</f>
        <v>-3.4837333364041947</v>
      </c>
      <c r="D12" s="90">
        <f>100*(Table2!E12-Table2!D12)/Table2!D12</f>
        <v>-0.33175173086885096</v>
      </c>
      <c r="E12" s="90">
        <f>100*(Table2!F12-Table2!E12)/Table2!E12</f>
        <v>-4.8458348858332911</v>
      </c>
      <c r="F12" s="90">
        <f>100*(Table2!G12-Table2!F12)/Table2!F12</f>
        <v>-1.7874002151932977</v>
      </c>
      <c r="G12" s="90">
        <f>100*(Table2!H12-Table2!G12)/Table2!G12</f>
        <v>2.0938295361369588</v>
      </c>
      <c r="H12" s="90">
        <f>100*(Table2!I12-Table2!H12)/Table2!H12</f>
        <v>-2.7477651566729624</v>
      </c>
      <c r="I12" s="90">
        <f>100*(Table2!J12-Table2!I12)/Table2!I12</f>
        <v>-4.9719899293663516</v>
      </c>
      <c r="J12" s="90">
        <f>100*(Table2!K12-Table2!J12)/Table2!J12</f>
        <v>2.5771246879102554</v>
      </c>
      <c r="K12" s="90">
        <f>100*(Table2!L12-Table2!K12)/Table2!K12</f>
        <v>3.9573197908673952</v>
      </c>
    </row>
    <row r="13" spans="1:11" x14ac:dyDescent="0.2">
      <c r="A13" s="78" t="s">
        <v>5</v>
      </c>
      <c r="B13" s="89">
        <f>100*(Table2!C13-Table2!B13)/Table2!B13</f>
        <v>-9.5382079732072782</v>
      </c>
      <c r="C13" s="89">
        <f>100*(Table2!D13-Table2!C13)/Table2!C13</f>
        <v>3.6886128325762328</v>
      </c>
      <c r="D13" s="89">
        <f>100*(Table2!E13-Table2!D13)/Table2!D13</f>
        <v>6.5033988467076034</v>
      </c>
      <c r="E13" s="89">
        <f>100*(Table2!F13-Table2!E13)/Table2!E13</f>
        <v>1.2067817588603171</v>
      </c>
      <c r="F13" s="89">
        <f>100*(Table2!G13-Table2!F13)/Table2!F13</f>
        <v>-3.578212048399283</v>
      </c>
      <c r="G13" s="89">
        <f>100*(Table2!H13-Table2!G13)/Table2!G13</f>
        <v>-5.3962934855278277</v>
      </c>
      <c r="H13" s="89">
        <f>100*(Table2!I13-Table2!H13)/Table2!H13</f>
        <v>-6.6833836897052352</v>
      </c>
      <c r="I13" s="89">
        <f>100*(Table2!J13-Table2!I13)/Table2!I13</f>
        <v>2.9765188519990051</v>
      </c>
      <c r="J13" s="89">
        <f>100*(Table2!K13-Table2!J13)/Table2!J13</f>
        <v>4.2048908597880628</v>
      </c>
      <c r="K13" s="89">
        <f>100*(Table2!L13-Table2!K13)/Table2!K13</f>
        <v>-7.7856394670253017</v>
      </c>
    </row>
    <row r="14" spans="1:11" x14ac:dyDescent="0.2">
      <c r="A14" s="77" t="s">
        <v>6</v>
      </c>
      <c r="B14" s="90">
        <f>100*(Table2!C14-Table2!B14)/Table2!B14</f>
        <v>4.1323633464359082</v>
      </c>
      <c r="C14" s="90">
        <f>100*(Table2!D14-Table2!C14)/Table2!C14</f>
        <v>-2.0832067058871577</v>
      </c>
      <c r="D14" s="90">
        <f>100*(Table2!E14-Table2!D14)/Table2!D14</f>
        <v>0.21300753276390319</v>
      </c>
      <c r="E14" s="90">
        <f>100*(Table2!F14-Table2!E14)/Table2!E14</f>
        <v>-4.1366038164264838</v>
      </c>
      <c r="F14" s="90">
        <f>100*(Table2!G14-Table2!F14)/Table2!F14</f>
        <v>9.7843876066018631E-2</v>
      </c>
      <c r="G14" s="90">
        <f>100*(Table2!H14-Table2!G14)/Table2!G14</f>
        <v>-3.1469526767220413</v>
      </c>
      <c r="H14" s="90">
        <f>100*(Table2!I14-Table2!H14)/Table2!H14</f>
        <v>1.4445386766878157</v>
      </c>
      <c r="I14" s="90">
        <f>100*(Table2!J14-Table2!I14)/Table2!I14</f>
        <v>-2.2603698837004043</v>
      </c>
      <c r="J14" s="90">
        <f>100*(Table2!K14-Table2!J14)/Table2!J14</f>
        <v>2.3434399233011458</v>
      </c>
      <c r="K14" s="90">
        <f>100*(Table2!L14-Table2!K14)/Table2!K14</f>
        <v>1.0064387158369112</v>
      </c>
    </row>
    <row r="15" spans="1:11" x14ac:dyDescent="0.2">
      <c r="A15" s="78" t="s">
        <v>7</v>
      </c>
      <c r="B15" s="89">
        <f>100*(Table2!C15-Table2!B15)/Table2!B15</f>
        <v>-2.781663443310916</v>
      </c>
      <c r="C15" s="89">
        <f>100*(Table2!D15-Table2!C15)/Table2!C15</f>
        <v>-2.4828045462415957</v>
      </c>
      <c r="D15" s="89">
        <f>100*(Table2!E15-Table2!D15)/Table2!D15</f>
        <v>-0.41346204693432248</v>
      </c>
      <c r="E15" s="89">
        <f>100*(Table2!F15-Table2!E15)/Table2!E15</f>
        <v>-6.1501939572543609</v>
      </c>
      <c r="F15" s="89">
        <f>100*(Table2!G15-Table2!F15)/Table2!F15</f>
        <v>-1.0148663921333232</v>
      </c>
      <c r="G15" s="89">
        <f>100*(Table2!H15-Table2!G15)/Table2!G15</f>
        <v>-1.3399283035851142</v>
      </c>
      <c r="H15" s="89">
        <f>100*(Table2!I15-Table2!H15)/Table2!H15</f>
        <v>-4.4647508717588691</v>
      </c>
      <c r="I15" s="89">
        <f>100*(Table2!J15-Table2!I15)/Table2!I15</f>
        <v>-4.8269147200583218</v>
      </c>
      <c r="J15" s="89">
        <f>100*(Table2!K15-Table2!J15)/Table2!J15</f>
        <v>2.5621583881099168</v>
      </c>
      <c r="K15" s="89">
        <f>100*(Table2!L15-Table2!K15)/Table2!K15</f>
        <v>2.3308783733045813</v>
      </c>
    </row>
    <row r="16" spans="1:11" x14ac:dyDescent="0.2">
      <c r="A16" s="77" t="s">
        <v>8</v>
      </c>
      <c r="B16" s="90">
        <f>100*(Table2!C16-Table2!B16)/Table2!B16</f>
        <v>9.8693632132915834</v>
      </c>
      <c r="C16" s="90">
        <f>100*(Table2!D16-Table2!C16)/Table2!C16</f>
        <v>2.6207917893814194</v>
      </c>
      <c r="D16" s="90">
        <f>100*(Table2!E16-Table2!D16)/Table2!D16</f>
        <v>0.86321011518728941</v>
      </c>
      <c r="E16" s="90">
        <f>100*(Table2!F16-Table2!E16)/Table2!E16</f>
        <v>-8.2259152704913472</v>
      </c>
      <c r="F16" s="90">
        <f>100*(Table2!G16-Table2!F16)/Table2!F16</f>
        <v>-4.4796114343748918</v>
      </c>
      <c r="G16" s="90">
        <f>100*(Table2!H16-Table2!G16)/Table2!G16</f>
        <v>8.5435362131840789E-2</v>
      </c>
      <c r="H16" s="90">
        <f>100*(Table2!I16-Table2!H16)/Table2!H16</f>
        <v>-3.1028590521147907</v>
      </c>
      <c r="I16" s="90">
        <f>100*(Table2!J16-Table2!I16)/Table2!I16</f>
        <v>-1.965779941997827</v>
      </c>
      <c r="J16" s="90">
        <f>100*(Table2!K16-Table2!J16)/Table2!J16</f>
        <v>-0.10547497468036571</v>
      </c>
      <c r="K16" s="90">
        <f>100*(Table2!L16-Table2!K16)/Table2!K16</f>
        <v>3.7066791096688685</v>
      </c>
    </row>
    <row r="17" spans="1:11" x14ac:dyDescent="0.2">
      <c r="A17" s="78" t="s">
        <v>9</v>
      </c>
      <c r="B17" s="89">
        <f>100*(Table2!C17-Table2!B17)/Table2!B17</f>
        <v>2.0269869412342922</v>
      </c>
      <c r="C17" s="89">
        <f>100*(Table2!D17-Table2!C17)/Table2!C17</f>
        <v>1.8696022285253522</v>
      </c>
      <c r="D17" s="89">
        <f>100*(Table2!E17-Table2!D17)/Table2!D17</f>
        <v>1.1000155399037124</v>
      </c>
      <c r="E17" s="89">
        <f>100*(Table2!F17-Table2!E17)/Table2!E17</f>
        <v>-13.770480842230718</v>
      </c>
      <c r="F17" s="89">
        <f>100*(Table2!G17-Table2!F17)/Table2!F17</f>
        <v>-4.6293082731161483</v>
      </c>
      <c r="G17" s="89">
        <f>100*(Table2!H17-Table2!G17)/Table2!G17</f>
        <v>-0.39220153114588241</v>
      </c>
      <c r="H17" s="89">
        <f>100*(Table2!I17-Table2!H17)/Table2!H17</f>
        <v>-0.98978244686709838</v>
      </c>
      <c r="I17" s="89">
        <f>100*(Table2!J17-Table2!I17)/Table2!I17</f>
        <v>2.3173259217831506</v>
      </c>
      <c r="J17" s="89">
        <f>100*(Table2!K17-Table2!J17)/Table2!J17</f>
        <v>2.9570260371800292</v>
      </c>
      <c r="K17" s="89">
        <f>100*(Table2!L17-Table2!K17)/Table2!K17</f>
        <v>5.4359240479135105</v>
      </c>
    </row>
    <row r="18" spans="1:11" x14ac:dyDescent="0.2">
      <c r="A18" s="77" t="s">
        <v>11</v>
      </c>
      <c r="B18" s="90">
        <f>100*(Table2!C18-Table2!B18)/Table2!B18</f>
        <v>1.6602335559794006</v>
      </c>
      <c r="C18" s="90">
        <f>100*(Table2!D18-Table2!C18)/Table2!C18</f>
        <v>-1.5922982735157187</v>
      </c>
      <c r="D18" s="90">
        <f>100*(Table2!E18-Table2!D18)/Table2!D18</f>
        <v>-0.47385407427697535</v>
      </c>
      <c r="E18" s="90">
        <f>100*(Table2!F18-Table2!E18)/Table2!E18</f>
        <v>-4.8068623168515385</v>
      </c>
      <c r="F18" s="90">
        <f>100*(Table2!G18-Table2!F18)/Table2!F18</f>
        <v>-1.7816821569663575</v>
      </c>
      <c r="G18" s="90">
        <f>100*(Table2!H18-Table2!G18)/Table2!G18</f>
        <v>-2.0625957516637978</v>
      </c>
      <c r="H18" s="90">
        <f>100*(Table2!I18-Table2!H18)/Table2!H18</f>
        <v>-2.6361038769254699</v>
      </c>
      <c r="I18" s="90">
        <f>100*(Table2!J18-Table2!I18)/Table2!I18</f>
        <v>-2.9442346412094316</v>
      </c>
      <c r="J18" s="90">
        <f>100*(Table2!K18-Table2!J18)/Table2!J18</f>
        <v>1.4300963674568139</v>
      </c>
      <c r="K18" s="90">
        <f>100*(Table2!L18-Table2!K18)/Table2!K18</f>
        <v>2.7820546445272045</v>
      </c>
    </row>
    <row r="19" spans="1:11" x14ac:dyDescent="0.2">
      <c r="A19" s="78" t="s">
        <v>12</v>
      </c>
      <c r="B19" s="89"/>
      <c r="C19" s="89"/>
      <c r="D19" s="89"/>
      <c r="E19" s="89"/>
      <c r="F19" s="89"/>
      <c r="G19" s="89"/>
      <c r="H19" s="89"/>
      <c r="I19" s="89"/>
      <c r="J19" s="89"/>
      <c r="K19" s="89"/>
    </row>
    <row r="20" spans="1:11" x14ac:dyDescent="0.2">
      <c r="A20" s="77" t="s">
        <v>13</v>
      </c>
      <c r="B20" s="90">
        <f>100*(Table2!C20-Table2!B20)/Table2!B20</f>
        <v>2.8694134451857765</v>
      </c>
      <c r="C20" s="90">
        <f>100*(Table2!D20-Table2!C20)/Table2!C20</f>
        <v>4.8362066978967491</v>
      </c>
      <c r="D20" s="90">
        <f>100*(Table2!E20-Table2!D20)/Table2!D20</f>
        <v>-5.9400020976091739</v>
      </c>
      <c r="E20" s="90">
        <f>100*(Table2!F20-Table2!E20)/Table2!E20</f>
        <v>-0.68284384061769388</v>
      </c>
      <c r="F20" s="90">
        <f>100*(Table2!G20-Table2!F20)/Table2!F20</f>
        <v>2.9223250060505053</v>
      </c>
      <c r="G20" s="90">
        <f>100*(Table2!H20-Table2!G20)/Table2!G20</f>
        <v>2.4625248783597624</v>
      </c>
      <c r="H20" s="90">
        <f>100*(Table2!I20-Table2!H20)/Table2!H20</f>
        <v>0.21177459074655544</v>
      </c>
      <c r="I20" s="90">
        <f>100*(Table2!J20-Table2!I20)/Table2!I20</f>
        <v>-6.770799206855588</v>
      </c>
      <c r="J20" s="90">
        <f>100*(Table2!K20-Table2!J20)/Table2!J20</f>
        <v>-7.2942595746542618E-2</v>
      </c>
      <c r="K20" s="90">
        <f>100*(Table2!L20-Table2!K20)/Table2!K20</f>
        <v>4.7273854583271815</v>
      </c>
    </row>
    <row r="21" spans="1:11" x14ac:dyDescent="0.2">
      <c r="A21" s="78" t="s">
        <v>14</v>
      </c>
      <c r="B21" s="89">
        <f>100*(Table2!C21-Table2!B21)/Table2!B21</f>
        <v>-2.8197979587518334</v>
      </c>
      <c r="C21" s="89">
        <f>100*(Table2!D21-Table2!C21)/Table2!C21</f>
        <v>-2.4502915340366322</v>
      </c>
      <c r="D21" s="89">
        <f>100*(Table2!E21-Table2!D21)/Table2!D21</f>
        <v>-5.4338331548582088</v>
      </c>
      <c r="E21" s="89">
        <f>100*(Table2!F21-Table2!E21)/Table2!E21</f>
        <v>-4.7766105059479607</v>
      </c>
      <c r="F21" s="89">
        <f>100*(Table2!G21-Table2!F21)/Table2!F21</f>
        <v>1.8731388914559741</v>
      </c>
      <c r="G21" s="89">
        <f>100*(Table2!H21-Table2!G21)/Table2!G21</f>
        <v>-7.6864652054326745</v>
      </c>
      <c r="H21" s="89">
        <f>100*(Table2!I21-Table2!H21)/Table2!H21</f>
        <v>-5.0657894170043329</v>
      </c>
      <c r="I21" s="89">
        <f>100*(Table2!J21-Table2!I21)/Table2!I21</f>
        <v>-5.18279911610031</v>
      </c>
      <c r="J21" s="89">
        <f>100*(Table2!K21-Table2!J21)/Table2!J21</f>
        <v>4.177491994961105E-2</v>
      </c>
      <c r="K21" s="89">
        <f>100*(Table2!L21-Table2!K21)/Table2!K21</f>
        <v>4.5333215657794508</v>
      </c>
    </row>
    <row r="22" spans="1:11" x14ac:dyDescent="0.2">
      <c r="A22" s="77" t="s">
        <v>15</v>
      </c>
      <c r="B22" s="90">
        <f>100*(Table2!C22-Table2!B22)/Table2!B22</f>
        <v>2.5514324917592899</v>
      </c>
      <c r="C22" s="90">
        <f>100*(Table2!D22-Table2!C22)/Table2!C22</f>
        <v>8.6105001101665959</v>
      </c>
      <c r="D22" s="90">
        <f>100*(Table2!E22-Table2!D22)/Table2!D22</f>
        <v>0.23258418058131142</v>
      </c>
      <c r="E22" s="90">
        <f>100*(Table2!F22-Table2!E22)/Table2!E22</f>
        <v>-3.177919959658051</v>
      </c>
      <c r="F22" s="90">
        <f>100*(Table2!G22-Table2!F22)/Table2!F22</f>
        <v>-1.5134300786854606</v>
      </c>
      <c r="G22" s="90">
        <f>100*(Table2!H22-Table2!G22)/Table2!G22</f>
        <v>1.5040300139664387</v>
      </c>
      <c r="H22" s="90">
        <f>100*(Table2!I22-Table2!H22)/Table2!H22</f>
        <v>-5.66808397522904</v>
      </c>
      <c r="I22" s="90">
        <f>100*(Table2!J22-Table2!I22)/Table2!I22</f>
        <v>-3.1679098255181053</v>
      </c>
      <c r="J22" s="90">
        <f>100*(Table2!K22-Table2!J22)/Table2!J22</f>
        <v>-0.43026903915872233</v>
      </c>
      <c r="K22" s="90">
        <f>100*(Table2!L22-Table2!K22)/Table2!K22</f>
        <v>3.6204449777861969</v>
      </c>
    </row>
    <row r="23" spans="1:11" x14ac:dyDescent="0.2">
      <c r="A23" s="78" t="s">
        <v>16</v>
      </c>
      <c r="B23" s="89">
        <f>100*(Table2!C23-Table2!B23)/Table2!B23</f>
        <v>2.2922856994420964</v>
      </c>
      <c r="C23" s="89">
        <f>100*(Table2!D23-Table2!C23)/Table2!C23</f>
        <v>1.5662502559893911E-2</v>
      </c>
      <c r="D23" s="89">
        <f>100*(Table2!E23-Table2!D23)/Table2!D23</f>
        <v>13.636501632238049</v>
      </c>
      <c r="E23" s="89">
        <f>100*(Table2!F23-Table2!E23)/Table2!E23</f>
        <v>-13.742852937769147</v>
      </c>
      <c r="F23" s="89">
        <f>100*(Table2!G23-Table2!F23)/Table2!F23</f>
        <v>-0.97973275215016464</v>
      </c>
      <c r="G23" s="89">
        <f>100*(Table2!H23-Table2!G23)/Table2!G23</f>
        <v>0.25180092880390104</v>
      </c>
      <c r="H23" s="89">
        <f>100*(Table2!I23-Table2!H23)/Table2!H23</f>
        <v>-3.1722401671037233</v>
      </c>
      <c r="I23" s="89">
        <f>100*(Table2!J23-Table2!I23)/Table2!I23</f>
        <v>-5.5565613828242171</v>
      </c>
      <c r="J23" s="89">
        <f>100*(Table2!K23-Table2!J23)/Table2!J23</f>
        <v>9.8497559648951789</v>
      </c>
      <c r="K23" s="89">
        <f>100*(Table2!L23-Table2!K23)/Table2!K23</f>
        <v>2.2047543988140816</v>
      </c>
    </row>
    <row r="24" spans="1:11" x14ac:dyDescent="0.2">
      <c r="A24" s="77" t="s">
        <v>17</v>
      </c>
      <c r="B24" s="90">
        <f>100*(Table2!C24-Table2!B24)/Table2!B24</f>
        <v>5.3636427983684749</v>
      </c>
      <c r="C24" s="90">
        <f>100*(Table2!D24-Table2!C24)/Table2!C24</f>
        <v>2.3942531877400399</v>
      </c>
      <c r="D24" s="90">
        <f>100*(Table2!E24-Table2!D24)/Table2!D24</f>
        <v>1.4933446835172526</v>
      </c>
      <c r="E24" s="90">
        <f>100*(Table2!F24-Table2!E24)/Table2!E24</f>
        <v>-1.9862952708721411</v>
      </c>
      <c r="F24" s="90">
        <f>100*(Table2!G24-Table2!F24)/Table2!F24</f>
        <v>4.2726864532666218</v>
      </c>
      <c r="G24" s="90">
        <f>100*(Table2!H24-Table2!G24)/Table2!G24</f>
        <v>-1.9484419994730691</v>
      </c>
      <c r="H24" s="90">
        <f>100*(Table2!I24-Table2!H24)/Table2!H24</f>
        <v>-1.1939574608079044</v>
      </c>
      <c r="I24" s="90">
        <f>100*(Table2!J24-Table2!I24)/Table2!I24</f>
        <v>-3.5455831043576866</v>
      </c>
      <c r="J24" s="90">
        <f>100*(Table2!K24-Table2!J24)/Table2!J24</f>
        <v>0.37639165986171819</v>
      </c>
      <c r="K24" s="90">
        <f>100*(Table2!L24-Table2!K24)/Table2!K24</f>
        <v>1.601967718141005</v>
      </c>
    </row>
    <row r="25" spans="1:11" x14ac:dyDescent="0.2">
      <c r="A25" s="78" t="s">
        <v>18</v>
      </c>
      <c r="B25" s="89">
        <f>100*(Table2!C25-Table2!B25)/Table2!B25</f>
        <v>3.4446724665416069</v>
      </c>
      <c r="C25" s="89">
        <f>100*(Table2!D25-Table2!C25)/Table2!C25</f>
        <v>-0.15938299009753998</v>
      </c>
      <c r="D25" s="89">
        <f>100*(Table2!E25-Table2!D25)/Table2!D25</f>
        <v>0.44514498367710653</v>
      </c>
      <c r="E25" s="89">
        <f>100*(Table2!F25-Table2!E25)/Table2!E25</f>
        <v>-6.4268608056826455</v>
      </c>
      <c r="F25" s="89">
        <f>100*(Table2!G25-Table2!F25)/Table2!F25</f>
        <v>0.65792263260839667</v>
      </c>
      <c r="G25" s="89">
        <f>100*(Table2!H25-Table2!G25)/Table2!G25</f>
        <v>-2.9741227218123063</v>
      </c>
      <c r="H25" s="89">
        <f>100*(Table2!I25-Table2!H25)/Table2!H25</f>
        <v>-2.5086177518332815</v>
      </c>
      <c r="I25" s="89">
        <f>100*(Table2!J25-Table2!I25)/Table2!I25</f>
        <v>-2.8418849429324964</v>
      </c>
      <c r="J25" s="89">
        <f>100*(Table2!K25-Table2!J25)/Table2!J25</f>
        <v>0.57182089164628591</v>
      </c>
      <c r="K25" s="89">
        <f>100*(Table2!L25-Table2!K25)/Table2!K25</f>
        <v>0.52919306877075833</v>
      </c>
    </row>
    <row r="26" spans="1:11" x14ac:dyDescent="0.2">
      <c r="A26" s="77" t="s">
        <v>19</v>
      </c>
      <c r="B26" s="90">
        <f>100*(Table2!C26-Table2!B26)/Table2!B26</f>
        <v>-8.2875353369048543</v>
      </c>
      <c r="C26" s="90">
        <f>100*(Table2!D26-Table2!C26)/Table2!C26</f>
        <v>5.7345792214752596</v>
      </c>
      <c r="D26" s="90">
        <f>100*(Table2!E26-Table2!D26)/Table2!D26</f>
        <v>1.2435530689646332</v>
      </c>
      <c r="E26" s="90">
        <f>100*(Table2!F26-Table2!E26)/Table2!E26</f>
        <v>-7.7700711109907656</v>
      </c>
      <c r="F26" s="90">
        <f>100*(Table2!G26-Table2!F26)/Table2!F26</f>
        <v>-4.1280207798956052</v>
      </c>
      <c r="G26" s="90">
        <f>100*(Table2!H26-Table2!G26)/Table2!G26</f>
        <v>-0.50905028894564897</v>
      </c>
      <c r="H26" s="90">
        <f>100*(Table2!I26-Table2!H26)/Table2!H26</f>
        <v>-6.6846352008811207</v>
      </c>
      <c r="I26" s="90">
        <f>100*(Table2!J26-Table2!I26)/Table2!I26</f>
        <v>-6.7159425977386915</v>
      </c>
      <c r="J26" s="90">
        <f>100*(Table2!K26-Table2!J26)/Table2!J26</f>
        <v>1.1124777323953465</v>
      </c>
      <c r="K26" s="90">
        <f>100*(Table2!L26-Table2!K26)/Table2!K26</f>
        <v>1.5560253462050768</v>
      </c>
    </row>
    <row r="27" spans="1:11" x14ac:dyDescent="0.2">
      <c r="A27" s="78" t="s">
        <v>20</v>
      </c>
      <c r="B27" s="89">
        <f>100*(Table2!C27-Table2!B27)/Table2!B27</f>
        <v>0.29436137746526886</v>
      </c>
      <c r="C27" s="89">
        <f>100*(Table2!D27-Table2!C27)/Table2!C27</f>
        <v>3.2867408384415691</v>
      </c>
      <c r="D27" s="89">
        <f>100*(Table2!E27-Table2!D27)/Table2!D27</f>
        <v>2.2090228706673019E-3</v>
      </c>
      <c r="E27" s="89">
        <f>100*(Table2!F27-Table2!E27)/Table2!E27</f>
        <v>-5.0031694362042982</v>
      </c>
      <c r="F27" s="89">
        <f>100*(Table2!G27-Table2!F27)/Table2!F27</f>
        <v>0.17531324568854872</v>
      </c>
      <c r="G27" s="89">
        <f>100*(Table2!H27-Table2!G27)/Table2!G27</f>
        <v>-1.4336567237275146</v>
      </c>
      <c r="H27" s="89">
        <f>100*(Table2!I27-Table2!H27)/Table2!H27</f>
        <v>-4.1505185871421064</v>
      </c>
      <c r="I27" s="89">
        <f>100*(Table2!J27-Table2!I27)/Table2!I27</f>
        <v>-4.5338620622027959</v>
      </c>
      <c r="J27" s="89">
        <f>100*(Table2!K27-Table2!J27)/Table2!J27</f>
        <v>1.0129346896745071</v>
      </c>
      <c r="K27" s="89">
        <f>100*(Table2!L27-Table2!K27)/Table2!K27</f>
        <v>3.081626598469942</v>
      </c>
    </row>
    <row r="28" spans="1:11" x14ac:dyDescent="0.2">
      <c r="A28" s="77" t="s">
        <v>21</v>
      </c>
      <c r="B28" s="90"/>
      <c r="C28" s="90"/>
      <c r="D28" s="90"/>
      <c r="E28" s="90"/>
      <c r="F28" s="90"/>
      <c r="G28" s="90"/>
      <c r="H28" s="90"/>
      <c r="I28" s="90"/>
      <c r="J28" s="90"/>
      <c r="K28" s="90"/>
    </row>
    <row r="29" spans="1:11" x14ac:dyDescent="0.2">
      <c r="A29" s="78" t="s">
        <v>22</v>
      </c>
      <c r="B29" s="89">
        <f>100*(Table2!C29-Table2!B29)/Table2!B29</f>
        <v>-4.9363522411575662</v>
      </c>
      <c r="C29" s="89">
        <f>100*(Table2!D29-Table2!C29)/Table2!C29</f>
        <v>0.23385671860469209</v>
      </c>
      <c r="D29" s="89">
        <f>100*(Table2!E29-Table2!D29)/Table2!D29</f>
        <v>1.2507178058981687</v>
      </c>
      <c r="E29" s="89">
        <f>100*(Table2!F29-Table2!E29)/Table2!E29</f>
        <v>-1.1961421943284165</v>
      </c>
      <c r="F29" s="89">
        <f>100*(Table2!G29-Table2!F29)/Table2!F29</f>
        <v>1.5380117439554797</v>
      </c>
      <c r="G29" s="89">
        <f>100*(Table2!H29-Table2!G29)/Table2!G29</f>
        <v>-0.33980719353864514</v>
      </c>
      <c r="H29" s="89">
        <f>100*(Table2!I29-Table2!H29)/Table2!H29</f>
        <v>-2.9476607452341295</v>
      </c>
      <c r="I29" s="89">
        <f>100*(Table2!J29-Table2!I29)/Table2!I29</f>
        <v>-5.877647404459446</v>
      </c>
      <c r="J29" s="89">
        <f>100*(Table2!K29-Table2!J29)/Table2!J29</f>
        <v>-0.50578534556894872</v>
      </c>
      <c r="K29" s="89">
        <f>100*(Table2!L29-Table2!K29)/Table2!K29</f>
        <v>2.7028917400875483</v>
      </c>
    </row>
    <row r="30" spans="1:11" x14ac:dyDescent="0.2">
      <c r="A30" s="77" t="s">
        <v>23</v>
      </c>
      <c r="B30" s="90">
        <f>100*(Table2!C30-Table2!B30)/Table2!B30</f>
        <v>0.42425945694333655</v>
      </c>
      <c r="C30" s="90">
        <f>100*(Table2!D30-Table2!C30)/Table2!C30</f>
        <v>0.1273725431981638</v>
      </c>
      <c r="D30" s="90">
        <f>100*(Table2!E30-Table2!D30)/Table2!D30</f>
        <v>4.0273142356826712</v>
      </c>
      <c r="E30" s="90">
        <f>100*(Table2!F30-Table2!E30)/Table2!E30</f>
        <v>1.0333076606717897</v>
      </c>
      <c r="F30" s="90">
        <f>100*(Table2!G30-Table2!F30)/Table2!F30</f>
        <v>5.5091283110823541</v>
      </c>
      <c r="G30" s="90">
        <f>100*(Table2!H30-Table2!G30)/Table2!G30</f>
        <v>-1.2968019984423123</v>
      </c>
      <c r="H30" s="90">
        <f>100*(Table2!I30-Table2!H30)/Table2!H30</f>
        <v>-7.709516116815764</v>
      </c>
      <c r="I30" s="90">
        <f>100*(Table2!J30-Table2!I30)/Table2!I30</f>
        <v>-4.3593937307710204</v>
      </c>
      <c r="J30" s="90">
        <f>100*(Table2!K30-Table2!J30)/Table2!J30</f>
        <v>-1.4130951991812055</v>
      </c>
      <c r="K30" s="90">
        <f>100*(Table2!L30-Table2!K30)/Table2!K30</f>
        <v>0.37271677027720113</v>
      </c>
    </row>
    <row r="31" spans="1:11" x14ac:dyDescent="0.2">
      <c r="A31" s="78" t="s">
        <v>24</v>
      </c>
      <c r="B31" s="89">
        <f>100*(Table2!C31-Table2!B31)/Table2!B31</f>
        <v>5.8254777852271431</v>
      </c>
      <c r="C31" s="89">
        <f>100*(Table2!D31-Table2!C31)/Table2!C31</f>
        <v>2.528518634879398</v>
      </c>
      <c r="D31" s="89">
        <f>100*(Table2!E31-Table2!D31)/Table2!D31</f>
        <v>-2.5847749556395003</v>
      </c>
      <c r="E31" s="89">
        <f>100*(Table2!F31-Table2!E31)/Table2!E31</f>
        <v>-3.3541542292316899</v>
      </c>
      <c r="F31" s="89">
        <f>100*(Table2!G31-Table2!F31)/Table2!F31</f>
        <v>-0.60295241871253991</v>
      </c>
      <c r="G31" s="89">
        <f>100*(Table2!H31-Table2!G31)/Table2!G31</f>
        <v>0.27750984827348618</v>
      </c>
      <c r="H31" s="89">
        <f>100*(Table2!I31-Table2!H31)/Table2!H31</f>
        <v>-1.1543454522731107</v>
      </c>
      <c r="I31" s="89">
        <f>100*(Table2!J31-Table2!I31)/Table2!I31</f>
        <v>-4.2637077404255681</v>
      </c>
      <c r="J31" s="89">
        <f>100*(Table2!K31-Table2!J31)/Table2!J31</f>
        <v>1.4000076060055886</v>
      </c>
      <c r="K31" s="89">
        <f>100*(Table2!L31-Table2!K31)/Table2!K31</f>
        <v>9.0881712384304993</v>
      </c>
    </row>
    <row r="32" spans="1:11" x14ac:dyDescent="0.2">
      <c r="A32" s="77" t="s">
        <v>25</v>
      </c>
      <c r="B32" s="90">
        <f>100*(Table2!C32-Table2!B32)/Table2!B32</f>
        <v>-3.1457587243826515</v>
      </c>
      <c r="C32" s="90">
        <f>100*(Table2!D32-Table2!C32)/Table2!C32</f>
        <v>1.2450184840156266</v>
      </c>
      <c r="D32" s="90">
        <f>100*(Table2!E32-Table2!D32)/Table2!D32</f>
        <v>-3.3311527438499828</v>
      </c>
      <c r="E32" s="90">
        <f>100*(Table2!F32-Table2!E32)/Table2!E32</f>
        <v>-3.4788880214749498</v>
      </c>
      <c r="F32" s="90">
        <f>100*(Table2!G32-Table2!F32)/Table2!F32</f>
        <v>-2.8279396645590258</v>
      </c>
      <c r="G32" s="90">
        <f>100*(Table2!H32-Table2!G32)/Table2!G32</f>
        <v>-1.6036107129992767</v>
      </c>
      <c r="H32" s="90">
        <f>100*(Table2!I32-Table2!H32)/Table2!H32</f>
        <v>-1.5457499975856803</v>
      </c>
      <c r="I32" s="90">
        <f>100*(Table2!J32-Table2!I32)/Table2!I32</f>
        <v>-5.4922777773337002</v>
      </c>
      <c r="J32" s="90">
        <f>100*(Table2!K32-Table2!J32)/Table2!J32</f>
        <v>3.1130881292772279</v>
      </c>
      <c r="K32" s="90">
        <f>100*(Table2!L32-Table2!K32)/Table2!K32</f>
        <v>3.4564966120070473</v>
      </c>
    </row>
    <row r="33" spans="1:11" x14ac:dyDescent="0.2">
      <c r="A33" s="78" t="s">
        <v>26</v>
      </c>
      <c r="B33" s="89">
        <f>100*(Table2!C33-Table2!B33)/Table2!B33</f>
        <v>1.4180881345229077</v>
      </c>
      <c r="C33" s="89">
        <f>100*(Table2!D33-Table2!C33)/Table2!C33</f>
        <v>5.1082620404008745</v>
      </c>
      <c r="D33" s="89">
        <f>100*(Table2!E33-Table2!D33)/Table2!D33</f>
        <v>3.6435121906565726</v>
      </c>
      <c r="E33" s="89">
        <f>100*(Table2!F33-Table2!E33)/Table2!E33</f>
        <v>-3.4878125762484888</v>
      </c>
      <c r="F33" s="89">
        <f>100*(Table2!G33-Table2!F33)/Table2!F33</f>
        <v>0.35832534870805632</v>
      </c>
      <c r="G33" s="89">
        <f>100*(Table2!H33-Table2!G33)/Table2!G33</f>
        <v>-2.896057137528337</v>
      </c>
      <c r="H33" s="89">
        <f>100*(Table2!I33-Table2!H33)/Table2!H33</f>
        <v>-3.821172663457717</v>
      </c>
      <c r="I33" s="89">
        <f>100*(Table2!J33-Table2!I33)/Table2!I33</f>
        <v>-3.4822305688848672</v>
      </c>
      <c r="J33" s="89">
        <f>100*(Table2!K33-Table2!J33)/Table2!J33</f>
        <v>2.9979451836396751</v>
      </c>
      <c r="K33" s="89">
        <f>100*(Table2!L33-Table2!K33)/Table2!K33</f>
        <v>6.2737522661118099</v>
      </c>
    </row>
    <row r="34" spans="1:11" x14ac:dyDescent="0.2">
      <c r="A34" s="77" t="s">
        <v>27</v>
      </c>
      <c r="B34" s="90">
        <f>100*(Table2!C34-Table2!B34)/Table2!B34</f>
        <v>4.210094403244125</v>
      </c>
      <c r="C34" s="90">
        <f>100*(Table2!D34-Table2!C34)/Table2!C34</f>
        <v>6.6955171088938954</v>
      </c>
      <c r="D34" s="90">
        <f>100*(Table2!E34-Table2!D34)/Table2!D34</f>
        <v>2.113513251792841</v>
      </c>
      <c r="E34" s="90">
        <f>100*(Table2!F34-Table2!E34)/Table2!E34</f>
        <v>-8.0122209791238941</v>
      </c>
      <c r="F34" s="90">
        <f>100*(Table2!G34-Table2!F34)/Table2!F34</f>
        <v>-5.9535325666384349</v>
      </c>
      <c r="G34" s="90">
        <f>100*(Table2!H34-Table2!G34)/Table2!G34</f>
        <v>-2.883298475656499</v>
      </c>
      <c r="H34" s="90">
        <f>100*(Table2!I34-Table2!H34)/Table2!H34</f>
        <v>-14.732981635548574</v>
      </c>
      <c r="I34" s="90">
        <f>100*(Table2!J34-Table2!I34)/Table2!I34</f>
        <v>-7.2650043687099597</v>
      </c>
      <c r="J34" s="90">
        <f>100*(Table2!K34-Table2!J34)/Table2!J34</f>
        <v>2.3244767622560579E-2</v>
      </c>
      <c r="K34" s="90">
        <f>100*(Table2!L34-Table2!K34)/Table2!K34</f>
        <v>-0.34029907169085177</v>
      </c>
    </row>
    <row r="35" spans="1:11" x14ac:dyDescent="0.2">
      <c r="A35" s="78" t="s">
        <v>28</v>
      </c>
      <c r="B35" s="89">
        <f>100*(Table2!C35-Table2!B35)/Table2!B35</f>
        <v>2.6655338347893101</v>
      </c>
      <c r="C35" s="89">
        <f>100*(Table2!D35-Table2!C35)/Table2!C35</f>
        <v>2.8527705454141454</v>
      </c>
      <c r="D35" s="89">
        <f>100*(Table2!E35-Table2!D35)/Table2!D35</f>
        <v>-2.72426352622211</v>
      </c>
      <c r="E35" s="89">
        <f>100*(Table2!F35-Table2!E35)/Table2!E35</f>
        <v>-1.3833306012900193</v>
      </c>
      <c r="F35" s="89">
        <f>100*(Table2!G35-Table2!F35)/Table2!F35</f>
        <v>0.84003600171078374</v>
      </c>
      <c r="G35" s="89">
        <f>100*(Table2!H35-Table2!G35)/Table2!G35</f>
        <v>-3.6711606064940732</v>
      </c>
      <c r="H35" s="89">
        <f>100*(Table2!I35-Table2!H35)/Table2!H35</f>
        <v>-6.076044094284998</v>
      </c>
      <c r="I35" s="89">
        <f>100*(Table2!J35-Table2!I35)/Table2!I35</f>
        <v>-2.7982666777022134</v>
      </c>
      <c r="J35" s="89">
        <f>100*(Table2!K35-Table2!J35)/Table2!J35</f>
        <v>-0.6409794098429008</v>
      </c>
      <c r="K35" s="89">
        <f>100*(Table2!L35-Table2!K35)/Table2!K35</f>
        <v>1.5631483712142866</v>
      </c>
    </row>
    <row r="36" spans="1:11" x14ac:dyDescent="0.2">
      <c r="A36" s="77" t="s">
        <v>29</v>
      </c>
      <c r="B36" s="90">
        <f>100*(Table2!C36-Table2!B36)/Table2!B36</f>
        <v>4.3858104061718395</v>
      </c>
      <c r="C36" s="90">
        <f>100*(Table2!D36-Table2!C36)/Table2!C36</f>
        <v>-10.394961528077756</v>
      </c>
      <c r="D36" s="90">
        <f>100*(Table2!E36-Table2!D36)/Table2!D36</f>
        <v>0.69693295342137329</v>
      </c>
      <c r="E36" s="90">
        <f>100*(Table2!F36-Table2!E36)/Table2!E36</f>
        <v>6.1757173527001843</v>
      </c>
      <c r="F36" s="90">
        <f>100*(Table2!G36-Table2!F36)/Table2!F36</f>
        <v>-8.3647518284396369</v>
      </c>
      <c r="G36" s="90">
        <f>100*(Table2!H36-Table2!G36)/Table2!G36</f>
        <v>0.35711187038595199</v>
      </c>
      <c r="H36" s="90">
        <f>100*(Table2!I36-Table2!H36)/Table2!H36</f>
        <v>-2.3988334776023894</v>
      </c>
      <c r="I36" s="90">
        <f>100*(Table2!J36-Table2!I36)/Table2!I36</f>
        <v>-7.2773905971283348</v>
      </c>
      <c r="J36" s="90">
        <f>100*(Table2!K36-Table2!J36)/Table2!J36</f>
        <v>0.91110631127018138</v>
      </c>
      <c r="K36" s="90">
        <f>100*(Table2!L36-Table2!K36)/Table2!K36</f>
        <v>3.7995701445729932</v>
      </c>
    </row>
    <row r="37" spans="1:11" x14ac:dyDescent="0.2">
      <c r="A37" s="78" t="s">
        <v>30</v>
      </c>
      <c r="B37" s="89">
        <f>100*(Table2!C37-Table2!B37)/Table2!B37</f>
        <v>0.91941627141481863</v>
      </c>
      <c r="C37" s="89">
        <f>100*(Table2!D37-Table2!C37)/Table2!C37</f>
        <v>1.3434880486311545</v>
      </c>
      <c r="D37" s="89">
        <f>100*(Table2!E37-Table2!D37)/Table2!D37</f>
        <v>-7.7972136176918672E-2</v>
      </c>
      <c r="E37" s="89">
        <f>100*(Table2!F37-Table2!E37)/Table2!E37</f>
        <v>-2.1576494659743592</v>
      </c>
      <c r="F37" s="89">
        <f>100*(Table2!G37-Table2!F37)/Table2!F37</f>
        <v>-1.3246487440443602</v>
      </c>
      <c r="G37" s="89">
        <f>100*(Table2!H37-Table2!G37)/Table2!G37</f>
        <v>-1.8118605512310779</v>
      </c>
      <c r="H37" s="89">
        <f>100*(Table2!I37-Table2!H37)/Table2!H37</f>
        <v>-5.21289528921361</v>
      </c>
      <c r="I37" s="89">
        <f>100*(Table2!J37-Table2!I37)/Table2!I37</f>
        <v>-4.9781640925204877</v>
      </c>
      <c r="J37" s="89">
        <f>100*(Table2!K37-Table2!J37)/Table2!J37</f>
        <v>0.81235811037575034</v>
      </c>
      <c r="K37" s="89">
        <f>100*(Table2!L37-Table2!K37)/Table2!K37</f>
        <v>3.1025818868411337</v>
      </c>
    </row>
    <row r="38" spans="1:11" x14ac:dyDescent="0.2">
      <c r="A38" s="83" t="s">
        <v>31</v>
      </c>
      <c r="B38" s="91">
        <f>100*(Table2!C38-Table2!B38)/Table2!B38</f>
        <v>1.21768587946754</v>
      </c>
      <c r="C38" s="187">
        <f>100*(Table2!D38-Table2!C38)/Table2!C38</f>
        <v>5.4523209688611463E-2</v>
      </c>
      <c r="D38" s="187">
        <f>100*(Table2!E38-Table2!D38)/Table2!D38</f>
        <v>-0.28030301001255686</v>
      </c>
      <c r="E38" s="187">
        <f>100*(Table2!F38-Table2!E38)/Table2!E38</f>
        <v>-4.1364783474219795</v>
      </c>
      <c r="F38" s="187">
        <f>100*(Table2!G38-Table2!F38)/Table2!F38</f>
        <v>-1.2971568310044685</v>
      </c>
      <c r="G38" s="187">
        <f>100*(Table2!H38-Table2!G38)/Table2!G38</f>
        <v>-1.8768906996098345</v>
      </c>
      <c r="H38" s="187">
        <f>100*(Table2!I38-Table2!H38)/Table2!H38</f>
        <v>-3.6221460324853361</v>
      </c>
      <c r="I38" s="187">
        <f>100*(Table2!J38-Table2!I38)/Table2!I38</f>
        <v>-3.7857183496195366</v>
      </c>
      <c r="J38" s="187">
        <f>100*(Table2!K38-Table2!J38)/Table2!J38</f>
        <v>1.1894242576819778</v>
      </c>
      <c r="K38" s="187">
        <f>100*(Table2!L38-Table2!K38)/Table2!K38</f>
        <v>2.9219051341485183</v>
      </c>
    </row>
    <row r="39" spans="1:11" x14ac:dyDescent="0.2">
      <c r="A39" s="62"/>
      <c r="B39" s="24"/>
      <c r="C39" s="24"/>
      <c r="D39" s="24"/>
      <c r="E39" s="24"/>
      <c r="F39" s="24"/>
      <c r="G39" s="24"/>
      <c r="H39" s="24"/>
      <c r="I39" s="24"/>
      <c r="J39" s="24"/>
      <c r="K39" s="24"/>
    </row>
    <row r="40" spans="1:11" x14ac:dyDescent="0.2">
      <c r="A40" s="18" t="s">
        <v>32</v>
      </c>
    </row>
  </sheetData>
  <pageMargins left="0.7" right="0.7" top="0.75" bottom="0.75" header="0.3" footer="0.3"/>
  <pageSetup paperSize="9" scale="71"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49"/>
  <sheetViews>
    <sheetView showGridLines="0" zoomScale="85" zoomScaleNormal="85" workbookViewId="0"/>
  </sheetViews>
  <sheetFormatPr defaultRowHeight="12.75" x14ac:dyDescent="0.2"/>
  <cols>
    <col min="1" max="12" width="17.140625" customWidth="1"/>
  </cols>
  <sheetData>
    <row r="1" spans="1:12" x14ac:dyDescent="0.2">
      <c r="A1" s="67" t="s">
        <v>171</v>
      </c>
      <c r="B1" s="12"/>
      <c r="C1" s="12"/>
      <c r="D1" s="12"/>
      <c r="E1" s="12"/>
      <c r="F1" s="12"/>
      <c r="G1" s="12"/>
      <c r="H1" s="12"/>
      <c r="I1" s="12"/>
      <c r="J1" s="12"/>
      <c r="K1" s="12"/>
      <c r="L1" s="12"/>
    </row>
    <row r="2" spans="1:12" x14ac:dyDescent="0.2">
      <c r="A2" s="75" t="s">
        <v>172</v>
      </c>
      <c r="B2" s="12"/>
      <c r="C2" s="12"/>
      <c r="D2" s="12"/>
      <c r="E2" s="12"/>
      <c r="F2" s="12"/>
      <c r="G2" s="12"/>
      <c r="H2" s="12"/>
      <c r="I2" s="12"/>
      <c r="J2" s="12"/>
      <c r="K2" s="12"/>
      <c r="L2" s="12"/>
    </row>
    <row r="3" spans="1:12" x14ac:dyDescent="0.2">
      <c r="A3" s="12"/>
      <c r="C3" s="12"/>
      <c r="D3" s="12"/>
      <c r="E3" s="12"/>
      <c r="F3" s="12"/>
      <c r="G3" s="12"/>
      <c r="H3" s="12"/>
      <c r="J3" s="50"/>
      <c r="L3" s="85" t="s">
        <v>100</v>
      </c>
    </row>
    <row r="4" spans="1:12" s="18" customFormat="1" x14ac:dyDescent="0.2">
      <c r="A4" s="55"/>
      <c r="B4" s="85"/>
      <c r="C4" s="55"/>
      <c r="D4" s="55"/>
      <c r="E4" s="55"/>
      <c r="F4" s="55"/>
      <c r="G4" s="55"/>
      <c r="H4" s="55"/>
      <c r="I4" s="85"/>
      <c r="J4" s="55"/>
      <c r="K4" s="85"/>
      <c r="L4" s="85" t="s">
        <v>158</v>
      </c>
    </row>
    <row r="5" spans="1:12" s="2" customFormat="1" ht="75" customHeight="1" x14ac:dyDescent="0.2">
      <c r="A5" s="81" t="s">
        <v>153</v>
      </c>
      <c r="B5" s="82" t="s">
        <v>161</v>
      </c>
      <c r="C5" s="82" t="s">
        <v>162</v>
      </c>
      <c r="D5" s="82" t="s">
        <v>163</v>
      </c>
      <c r="E5" s="82" t="s">
        <v>243</v>
      </c>
      <c r="F5" s="82" t="s">
        <v>164</v>
      </c>
      <c r="G5" s="82" t="s">
        <v>165</v>
      </c>
      <c r="H5" s="82" t="s">
        <v>166</v>
      </c>
      <c r="I5" s="82" t="s">
        <v>167</v>
      </c>
      <c r="J5" s="82" t="s">
        <v>168</v>
      </c>
      <c r="K5" s="82" t="s">
        <v>169</v>
      </c>
      <c r="L5" s="82" t="s">
        <v>170</v>
      </c>
    </row>
    <row r="6" spans="1:12" x14ac:dyDescent="0.2">
      <c r="A6" s="77" t="s">
        <v>0</v>
      </c>
      <c r="B6" s="80"/>
      <c r="C6" s="80"/>
      <c r="D6" s="80"/>
      <c r="E6" s="80"/>
      <c r="F6" s="80"/>
      <c r="G6" s="80"/>
      <c r="H6" s="80"/>
      <c r="I6" s="80"/>
      <c r="J6" s="80"/>
      <c r="K6" s="80"/>
      <c r="L6" s="80"/>
    </row>
    <row r="7" spans="1:12" x14ac:dyDescent="0.2">
      <c r="A7" s="78" t="s">
        <v>109</v>
      </c>
      <c r="B7" s="86">
        <v>51.900000000000006</v>
      </c>
      <c r="C7" s="86">
        <v>9953.1999999999989</v>
      </c>
      <c r="D7" s="86">
        <v>9504.6</v>
      </c>
      <c r="E7" s="86">
        <f>C7+D7</f>
        <v>19457.8</v>
      </c>
      <c r="F7" s="86">
        <f>B7+C7+D7</f>
        <v>19509.699999999997</v>
      </c>
      <c r="G7" s="86">
        <v>1870</v>
      </c>
      <c r="H7" s="86">
        <v>3010.3000000000006</v>
      </c>
      <c r="I7" s="86">
        <f>G7+H7</f>
        <v>4880.3000000000011</v>
      </c>
      <c r="J7" s="86">
        <v>11980.199999999999</v>
      </c>
      <c r="K7" s="86">
        <f>L7-F7-I7-J7</f>
        <v>277.10000000000582</v>
      </c>
      <c r="L7" s="86">
        <v>36647.300000000003</v>
      </c>
    </row>
    <row r="8" spans="1:12" x14ac:dyDescent="0.2">
      <c r="A8" s="77" t="s">
        <v>1</v>
      </c>
      <c r="B8" s="87">
        <v>13.584999999999999</v>
      </c>
      <c r="C8" s="87">
        <v>6517.01</v>
      </c>
      <c r="D8" s="87">
        <v>8732</v>
      </c>
      <c r="E8" s="87">
        <f t="shared" ref="E8:E17" si="0">C8+D8</f>
        <v>15249.01</v>
      </c>
      <c r="F8" s="87">
        <f t="shared" ref="F8:F17" si="1">B8+C8+D8</f>
        <v>15262.595000000001</v>
      </c>
      <c r="G8" s="87">
        <v>206.7</v>
      </c>
      <c r="H8" s="87">
        <v>1700.6700000000003</v>
      </c>
      <c r="I8" s="87">
        <f t="shared" ref="I8:I17" si="2">G8+H8</f>
        <v>1907.3700000000003</v>
      </c>
      <c r="J8" s="87">
        <v>26371.999999999996</v>
      </c>
      <c r="K8" s="87">
        <f t="shared" ref="K8:K17" si="3">L8-F8-I8-J8</f>
        <v>0</v>
      </c>
      <c r="L8" s="87">
        <v>43541.964999999997</v>
      </c>
    </row>
    <row r="9" spans="1:12" x14ac:dyDescent="0.2">
      <c r="A9" s="78" t="s">
        <v>2</v>
      </c>
      <c r="B9" s="86">
        <v>5.9399999999999995</v>
      </c>
      <c r="C9" s="86">
        <v>6585.6870000000008</v>
      </c>
      <c r="D9" s="86">
        <v>8080.72</v>
      </c>
      <c r="E9" s="86">
        <f t="shared" si="0"/>
        <v>14666.407000000001</v>
      </c>
      <c r="F9" s="86">
        <f t="shared" si="1"/>
        <v>14672.347000000002</v>
      </c>
      <c r="G9" s="86">
        <v>1760.67</v>
      </c>
      <c r="H9" s="86">
        <v>696.23600000000022</v>
      </c>
      <c r="I9" s="86">
        <f t="shared" si="2"/>
        <v>2456.9060000000004</v>
      </c>
      <c r="J9" s="86">
        <v>14888.88</v>
      </c>
      <c r="K9" s="86">
        <f t="shared" si="3"/>
        <v>-0.26000000000203727</v>
      </c>
      <c r="L9" s="86">
        <v>32017.873</v>
      </c>
    </row>
    <row r="10" spans="1:12" x14ac:dyDescent="0.2">
      <c r="A10" s="77" t="s">
        <v>3</v>
      </c>
      <c r="B10" s="87">
        <v>107.13999999999996</v>
      </c>
      <c r="C10" s="87">
        <v>38190.97</v>
      </c>
      <c r="D10" s="87">
        <v>19515.420000000002</v>
      </c>
      <c r="E10" s="87">
        <f t="shared" si="0"/>
        <v>57706.39</v>
      </c>
      <c r="F10" s="87">
        <f t="shared" si="1"/>
        <v>57813.53</v>
      </c>
      <c r="G10" s="87">
        <v>32803.17</v>
      </c>
      <c r="H10" s="87">
        <v>890.67</v>
      </c>
      <c r="I10" s="87">
        <f t="shared" si="2"/>
        <v>33693.839999999997</v>
      </c>
      <c r="J10" s="87">
        <v>56744.06</v>
      </c>
      <c r="K10" s="87">
        <f t="shared" si="3"/>
        <v>1539.2400000000198</v>
      </c>
      <c r="L10" s="87">
        <v>149790.67000000001</v>
      </c>
    </row>
    <row r="11" spans="1:12" x14ac:dyDescent="0.2">
      <c r="A11" s="78" t="s">
        <v>10</v>
      </c>
      <c r="B11" s="86">
        <v>0</v>
      </c>
      <c r="C11" s="86">
        <v>4505.7849999999999</v>
      </c>
      <c r="D11" s="86">
        <v>3845.2799999999997</v>
      </c>
      <c r="E11" s="86">
        <f t="shared" si="0"/>
        <v>8351.0649999999987</v>
      </c>
      <c r="F11" s="86">
        <f t="shared" si="1"/>
        <v>8351.0649999999987</v>
      </c>
      <c r="G11" s="86">
        <v>471.11</v>
      </c>
      <c r="H11" s="86">
        <v>408.22</v>
      </c>
      <c r="I11" s="86">
        <f t="shared" si="2"/>
        <v>879.33</v>
      </c>
      <c r="J11" s="86">
        <v>11411.03</v>
      </c>
      <c r="K11" s="86">
        <f t="shared" si="3"/>
        <v>-9.9999999983992893E-3</v>
      </c>
      <c r="L11" s="86">
        <v>20641.415000000001</v>
      </c>
    </row>
    <row r="12" spans="1:12" x14ac:dyDescent="0.2">
      <c r="A12" s="77" t="s">
        <v>4</v>
      </c>
      <c r="B12" s="87">
        <v>32.43</v>
      </c>
      <c r="C12" s="87">
        <v>5897.1999999999989</v>
      </c>
      <c r="D12" s="87">
        <v>7094.27</v>
      </c>
      <c r="E12" s="87">
        <f t="shared" si="0"/>
        <v>12991.47</v>
      </c>
      <c r="F12" s="87">
        <f t="shared" si="1"/>
        <v>13023.9</v>
      </c>
      <c r="G12" s="87">
        <v>90.600000000000009</v>
      </c>
      <c r="H12" s="87">
        <v>465.97</v>
      </c>
      <c r="I12" s="87">
        <f t="shared" si="2"/>
        <v>556.57000000000005</v>
      </c>
      <c r="J12" s="87">
        <v>17587.330000000002</v>
      </c>
      <c r="K12" s="87">
        <f t="shared" si="3"/>
        <v>250.15000000000146</v>
      </c>
      <c r="L12" s="87">
        <v>31417.950000000004</v>
      </c>
    </row>
    <row r="13" spans="1:12" x14ac:dyDescent="0.2">
      <c r="A13" s="78" t="s">
        <v>5</v>
      </c>
      <c r="B13" s="86">
        <v>0</v>
      </c>
      <c r="C13" s="86">
        <v>5694.2219999999998</v>
      </c>
      <c r="D13" s="86">
        <v>4695.84</v>
      </c>
      <c r="E13" s="86">
        <f t="shared" si="0"/>
        <v>10390.062</v>
      </c>
      <c r="F13" s="86">
        <f t="shared" si="1"/>
        <v>10390.062</v>
      </c>
      <c r="G13" s="86">
        <v>1733.7</v>
      </c>
      <c r="H13" s="86">
        <v>811.86900000000014</v>
      </c>
      <c r="I13" s="86">
        <f t="shared" si="2"/>
        <v>2545.5690000000004</v>
      </c>
      <c r="J13" s="86">
        <v>19360.600000000002</v>
      </c>
      <c r="K13" s="86">
        <f t="shared" si="3"/>
        <v>-2.8560000000070431</v>
      </c>
      <c r="L13" s="86">
        <v>32293.374999999996</v>
      </c>
    </row>
    <row r="14" spans="1:12" x14ac:dyDescent="0.2">
      <c r="A14" s="77" t="s">
        <v>6</v>
      </c>
      <c r="B14" s="87">
        <v>2.4459999999999997</v>
      </c>
      <c r="C14" s="87">
        <v>5754.7350000000006</v>
      </c>
      <c r="D14" s="87">
        <v>4233.6399999999994</v>
      </c>
      <c r="E14" s="87">
        <f t="shared" si="0"/>
        <v>9988.375</v>
      </c>
      <c r="F14" s="87">
        <f t="shared" si="1"/>
        <v>9990.8209999999999</v>
      </c>
      <c r="G14" s="87">
        <v>357.07500000000005</v>
      </c>
      <c r="H14" s="87">
        <v>718.36999999999989</v>
      </c>
      <c r="I14" s="87">
        <f t="shared" si="2"/>
        <v>1075.4449999999999</v>
      </c>
      <c r="J14" s="87">
        <v>9482.9000000000015</v>
      </c>
      <c r="K14" s="87">
        <f t="shared" si="3"/>
        <v>57.903999999998632</v>
      </c>
      <c r="L14" s="87">
        <v>20607.07</v>
      </c>
    </row>
    <row r="15" spans="1:12" x14ac:dyDescent="0.2">
      <c r="A15" s="78" t="s">
        <v>7</v>
      </c>
      <c r="B15" s="86">
        <v>31.417000000000002</v>
      </c>
      <c r="C15" s="86">
        <v>11518.294000000002</v>
      </c>
      <c r="D15" s="86">
        <v>12798.04</v>
      </c>
      <c r="E15" s="86">
        <f t="shared" si="0"/>
        <v>24316.334000000003</v>
      </c>
      <c r="F15" s="86">
        <f t="shared" si="1"/>
        <v>24347.751000000004</v>
      </c>
      <c r="G15" s="86">
        <v>2169.2700000000004</v>
      </c>
      <c r="H15" s="86">
        <v>1376.96</v>
      </c>
      <c r="I15" s="86">
        <f t="shared" si="2"/>
        <v>3546.2300000000005</v>
      </c>
      <c r="J15" s="86">
        <v>30452.440000000002</v>
      </c>
      <c r="K15" s="86">
        <f t="shared" si="3"/>
        <v>223.91999999999462</v>
      </c>
      <c r="L15" s="86">
        <v>58570.341</v>
      </c>
    </row>
    <row r="16" spans="1:12" x14ac:dyDescent="0.2">
      <c r="A16" s="77" t="s">
        <v>8</v>
      </c>
      <c r="B16" s="87">
        <v>24.139999999999997</v>
      </c>
      <c r="C16" s="87">
        <v>9641</v>
      </c>
      <c r="D16" s="87">
        <v>10606.519999999999</v>
      </c>
      <c r="E16" s="87">
        <f t="shared" si="0"/>
        <v>20247.519999999997</v>
      </c>
      <c r="F16" s="87">
        <f t="shared" si="1"/>
        <v>20271.659999999996</v>
      </c>
      <c r="G16" s="87">
        <v>1371.4</v>
      </c>
      <c r="H16" s="87">
        <v>1068.3100000000002</v>
      </c>
      <c r="I16" s="87">
        <f t="shared" si="2"/>
        <v>2439.71</v>
      </c>
      <c r="J16" s="87">
        <v>22827.659999999996</v>
      </c>
      <c r="K16" s="87">
        <f t="shared" si="3"/>
        <v>378.72000000000844</v>
      </c>
      <c r="L16" s="87">
        <v>45917.75</v>
      </c>
    </row>
    <row r="17" spans="1:12" x14ac:dyDescent="0.2">
      <c r="A17" s="78" t="s">
        <v>9</v>
      </c>
      <c r="B17" s="86">
        <v>123.25999999999999</v>
      </c>
      <c r="C17" s="86">
        <v>13056.898999999999</v>
      </c>
      <c r="D17" s="86">
        <v>10586.43</v>
      </c>
      <c r="E17" s="86">
        <f t="shared" si="0"/>
        <v>23643.328999999998</v>
      </c>
      <c r="F17" s="86">
        <f t="shared" si="1"/>
        <v>23766.589</v>
      </c>
      <c r="G17" s="86">
        <v>222.80200000000002</v>
      </c>
      <c r="H17" s="86">
        <v>2684.1800000000003</v>
      </c>
      <c r="I17" s="86">
        <f t="shared" si="2"/>
        <v>2906.9820000000004</v>
      </c>
      <c r="J17" s="86">
        <v>25977.919999999998</v>
      </c>
      <c r="K17" s="86">
        <f t="shared" si="3"/>
        <v>0</v>
      </c>
      <c r="L17" s="86">
        <v>52651.490999999995</v>
      </c>
    </row>
    <row r="18" spans="1:12" x14ac:dyDescent="0.2">
      <c r="A18" s="77" t="s">
        <v>11</v>
      </c>
      <c r="B18" s="87">
        <f>SUM(B7:B17)</f>
        <v>392.25799999999992</v>
      </c>
      <c r="C18" s="87">
        <f t="shared" ref="C18:L18" si="4">SUM(C7:C17)</f>
        <v>117315.00200000001</v>
      </c>
      <c r="D18" s="87">
        <f t="shared" si="4"/>
        <v>99692.760000000009</v>
      </c>
      <c r="E18" s="87">
        <f t="shared" si="4"/>
        <v>217007.76199999999</v>
      </c>
      <c r="F18" s="87">
        <f t="shared" si="4"/>
        <v>217400.02000000002</v>
      </c>
      <c r="G18" s="87">
        <f t="shared" si="4"/>
        <v>43056.497000000003</v>
      </c>
      <c r="H18" s="87">
        <f t="shared" si="4"/>
        <v>13831.754999999999</v>
      </c>
      <c r="I18" s="87">
        <f t="shared" si="4"/>
        <v>56888.252000000008</v>
      </c>
      <c r="J18" s="87">
        <f t="shared" si="4"/>
        <v>247085.02000000002</v>
      </c>
      <c r="K18" s="87">
        <f t="shared" si="4"/>
        <v>2723.9080000000213</v>
      </c>
      <c r="L18" s="87">
        <f t="shared" si="4"/>
        <v>524097.2</v>
      </c>
    </row>
    <row r="19" spans="1:12" x14ac:dyDescent="0.2">
      <c r="A19" s="78" t="s">
        <v>12</v>
      </c>
      <c r="B19" s="86"/>
      <c r="C19" s="86"/>
      <c r="D19" s="86"/>
      <c r="E19" s="86"/>
      <c r="F19" s="86"/>
      <c r="G19" s="86"/>
      <c r="H19" s="86"/>
      <c r="I19" s="86"/>
      <c r="J19" s="86"/>
      <c r="K19" s="86"/>
      <c r="L19" s="86"/>
    </row>
    <row r="20" spans="1:12" x14ac:dyDescent="0.2">
      <c r="A20" s="77" t="s">
        <v>13</v>
      </c>
      <c r="B20" s="87">
        <v>0</v>
      </c>
      <c r="C20" s="87">
        <v>2722.33</v>
      </c>
      <c r="D20" s="87">
        <v>2439.1000000000004</v>
      </c>
      <c r="E20" s="87">
        <f>C20+D20</f>
        <v>5161.43</v>
      </c>
      <c r="F20" s="87">
        <f>B20+C20+D20</f>
        <v>5161.43</v>
      </c>
      <c r="G20" s="87">
        <v>1133.78</v>
      </c>
      <c r="H20" s="87">
        <v>327.32</v>
      </c>
      <c r="I20" s="87">
        <f>G20+H20</f>
        <v>1461.1</v>
      </c>
      <c r="J20" s="87">
        <v>8714.4500000000007</v>
      </c>
      <c r="K20" s="87">
        <f>L20-F20-I20-J20</f>
        <v>0</v>
      </c>
      <c r="L20" s="87">
        <v>15336.980000000003</v>
      </c>
    </row>
    <row r="21" spans="1:12" x14ac:dyDescent="0.2">
      <c r="A21" s="78" t="s">
        <v>14</v>
      </c>
      <c r="B21" s="86">
        <v>0</v>
      </c>
      <c r="C21" s="86">
        <v>7458.0589999999993</v>
      </c>
      <c r="D21" s="86">
        <v>5526.6500000000005</v>
      </c>
      <c r="E21" s="86">
        <f t="shared" ref="E21:E26" si="5">C21+D21</f>
        <v>12984.708999999999</v>
      </c>
      <c r="F21" s="86">
        <f t="shared" ref="F21:F26" si="6">B21+C21+D21</f>
        <v>12984.708999999999</v>
      </c>
      <c r="G21" s="86">
        <v>3609.9920000000002</v>
      </c>
      <c r="H21" s="86">
        <v>1234.0619999999999</v>
      </c>
      <c r="I21" s="86">
        <f t="shared" ref="I21:I26" si="7">G21+H21</f>
        <v>4844.0540000000001</v>
      </c>
      <c r="J21" s="86">
        <v>17115.173999999999</v>
      </c>
      <c r="K21" s="86">
        <f t="shared" ref="K21:K26" si="8">L21-F21-I21-J21</f>
        <v>20.266999999999825</v>
      </c>
      <c r="L21" s="86">
        <v>34964.203999999998</v>
      </c>
    </row>
    <row r="22" spans="1:12" x14ac:dyDescent="0.2">
      <c r="A22" s="77" t="s">
        <v>15</v>
      </c>
      <c r="B22" s="87">
        <v>105.81699999999999</v>
      </c>
      <c r="C22" s="87">
        <v>16183.206000000002</v>
      </c>
      <c r="D22" s="87">
        <v>3451.86</v>
      </c>
      <c r="E22" s="87">
        <f t="shared" si="5"/>
        <v>19635.066000000003</v>
      </c>
      <c r="F22" s="87">
        <f t="shared" si="6"/>
        <v>19740.883000000002</v>
      </c>
      <c r="G22" s="87">
        <v>19978.887999999999</v>
      </c>
      <c r="H22" s="87">
        <v>1872.1200000000001</v>
      </c>
      <c r="I22" s="87">
        <f t="shared" si="7"/>
        <v>21851.007999999998</v>
      </c>
      <c r="J22" s="87">
        <v>14336.71</v>
      </c>
      <c r="K22" s="87">
        <f t="shared" si="8"/>
        <v>3.1049999999995634</v>
      </c>
      <c r="L22" s="87">
        <v>55931.705999999998</v>
      </c>
    </row>
    <row r="23" spans="1:12" x14ac:dyDescent="0.2">
      <c r="A23" s="78" t="s">
        <v>16</v>
      </c>
      <c r="B23" s="86">
        <v>101.233</v>
      </c>
      <c r="C23" s="86">
        <v>5796.0370000000003</v>
      </c>
      <c r="D23" s="86">
        <v>2195.0499999999997</v>
      </c>
      <c r="E23" s="86">
        <f t="shared" si="5"/>
        <v>7991.0869999999995</v>
      </c>
      <c r="F23" s="86">
        <f t="shared" si="6"/>
        <v>8092.32</v>
      </c>
      <c r="G23" s="86">
        <v>3378.42</v>
      </c>
      <c r="H23" s="86">
        <v>569.96</v>
      </c>
      <c r="I23" s="86">
        <f t="shared" si="7"/>
        <v>3948.38</v>
      </c>
      <c r="J23" s="86">
        <v>6255.81</v>
      </c>
      <c r="K23" s="86">
        <f t="shared" si="8"/>
        <v>-0.46999999999934516</v>
      </c>
      <c r="L23" s="86">
        <v>18296.04</v>
      </c>
    </row>
    <row r="24" spans="1:12" x14ac:dyDescent="0.2">
      <c r="A24" s="77" t="s">
        <v>17</v>
      </c>
      <c r="B24" s="87">
        <v>0</v>
      </c>
      <c r="C24" s="87">
        <v>5788.3370000000004</v>
      </c>
      <c r="D24" s="87">
        <v>6458.4400000000005</v>
      </c>
      <c r="E24" s="87">
        <f t="shared" si="5"/>
        <v>12246.777000000002</v>
      </c>
      <c r="F24" s="87">
        <f t="shared" si="6"/>
        <v>12246.777000000002</v>
      </c>
      <c r="G24" s="87">
        <v>7120.28</v>
      </c>
      <c r="H24" s="87">
        <v>610.21</v>
      </c>
      <c r="I24" s="87">
        <f t="shared" si="7"/>
        <v>7730.49</v>
      </c>
      <c r="J24" s="87">
        <v>4130.7699999999995</v>
      </c>
      <c r="K24" s="87">
        <f t="shared" si="8"/>
        <v>-0.5500000000001819</v>
      </c>
      <c r="L24" s="87">
        <v>24107.487000000001</v>
      </c>
    </row>
    <row r="25" spans="1:12" x14ac:dyDescent="0.2">
      <c r="A25" s="78" t="s">
        <v>18</v>
      </c>
      <c r="B25" s="86">
        <v>0</v>
      </c>
      <c r="C25" s="86">
        <v>2360.7380000000003</v>
      </c>
      <c r="D25" s="86">
        <v>1650.57</v>
      </c>
      <c r="E25" s="86">
        <f t="shared" si="5"/>
        <v>4011.308</v>
      </c>
      <c r="F25" s="86">
        <f t="shared" si="6"/>
        <v>4011.308</v>
      </c>
      <c r="G25" s="86">
        <v>2679.3100000000004</v>
      </c>
      <c r="H25" s="86">
        <v>237.62999999999994</v>
      </c>
      <c r="I25" s="86">
        <f t="shared" si="7"/>
        <v>2916.9400000000005</v>
      </c>
      <c r="J25" s="86">
        <v>2443.3099999999995</v>
      </c>
      <c r="K25" s="86">
        <f t="shared" si="8"/>
        <v>3.1210000000000946</v>
      </c>
      <c r="L25" s="86">
        <v>9374.6790000000001</v>
      </c>
    </row>
    <row r="26" spans="1:12" x14ac:dyDescent="0.2">
      <c r="A26" s="77" t="s">
        <v>19</v>
      </c>
      <c r="B26" s="87">
        <v>0</v>
      </c>
      <c r="C26" s="87">
        <v>4086.4749999999995</v>
      </c>
      <c r="D26" s="87">
        <v>1061.9000000000001</v>
      </c>
      <c r="E26" s="87">
        <f t="shared" si="5"/>
        <v>5148.375</v>
      </c>
      <c r="F26" s="87">
        <f t="shared" si="6"/>
        <v>5148.375</v>
      </c>
      <c r="G26" s="87">
        <v>1892.2</v>
      </c>
      <c r="H26" s="87">
        <v>553.45999999999992</v>
      </c>
      <c r="I26" s="87">
        <f t="shared" si="7"/>
        <v>2445.66</v>
      </c>
      <c r="J26" s="87">
        <v>10429.66</v>
      </c>
      <c r="K26" s="87">
        <f t="shared" si="8"/>
        <v>38.754999999997381</v>
      </c>
      <c r="L26" s="87">
        <v>18062.449999999997</v>
      </c>
    </row>
    <row r="27" spans="1:12" x14ac:dyDescent="0.2">
      <c r="A27" s="78" t="s">
        <v>20</v>
      </c>
      <c r="B27" s="86">
        <f>SUM(B20:B26)</f>
        <v>207.05</v>
      </c>
      <c r="C27" s="86">
        <f t="shared" ref="C27:L27" si="9">SUM(C20:C26)</f>
        <v>44395.182000000001</v>
      </c>
      <c r="D27" s="86">
        <f t="shared" si="9"/>
        <v>22783.57</v>
      </c>
      <c r="E27" s="86">
        <f t="shared" si="9"/>
        <v>67178.752000000008</v>
      </c>
      <c r="F27" s="86">
        <f t="shared" si="9"/>
        <v>67385.801999999996</v>
      </c>
      <c r="G27" s="86">
        <f t="shared" si="9"/>
        <v>39792.869999999995</v>
      </c>
      <c r="H27" s="86">
        <f t="shared" si="9"/>
        <v>5404.7620000000006</v>
      </c>
      <c r="I27" s="86">
        <f t="shared" si="9"/>
        <v>45197.631999999998</v>
      </c>
      <c r="J27" s="86">
        <f t="shared" si="9"/>
        <v>63425.883999999991</v>
      </c>
      <c r="K27" s="86">
        <f t="shared" si="9"/>
        <v>64.227999999997337</v>
      </c>
      <c r="L27" s="86">
        <f t="shared" si="9"/>
        <v>176073.54599999997</v>
      </c>
    </row>
    <row r="28" spans="1:12" x14ac:dyDescent="0.2">
      <c r="A28" s="77" t="s">
        <v>21</v>
      </c>
      <c r="B28" s="87"/>
      <c r="C28" s="87"/>
      <c r="D28" s="87"/>
      <c r="E28" s="87"/>
      <c r="F28" s="87"/>
      <c r="G28" s="87"/>
      <c r="H28" s="87"/>
      <c r="I28" s="87"/>
      <c r="J28" s="87"/>
      <c r="K28" s="87"/>
      <c r="L28" s="87"/>
    </row>
    <row r="29" spans="1:12" x14ac:dyDescent="0.2">
      <c r="A29" s="78" t="s">
        <v>22</v>
      </c>
      <c r="B29" s="86">
        <v>84.356999999999999</v>
      </c>
      <c r="C29" s="86">
        <v>6399.0059999999994</v>
      </c>
      <c r="D29" s="86">
        <v>5553.4599999999991</v>
      </c>
      <c r="E29" s="86">
        <f>C29+D29</f>
        <v>11952.465999999999</v>
      </c>
      <c r="F29" s="86">
        <f>B29+C29+D29</f>
        <v>12036.822999999999</v>
      </c>
      <c r="G29" s="86">
        <v>8675.5</v>
      </c>
      <c r="H29" s="86">
        <v>155.38</v>
      </c>
      <c r="I29" s="86">
        <f>G29+H29</f>
        <v>8830.8799999999992</v>
      </c>
      <c r="J29" s="86">
        <v>6635.5</v>
      </c>
      <c r="K29" s="86">
        <f>L29-F29-I29-J29</f>
        <v>87.326000000004569</v>
      </c>
      <c r="L29" s="86">
        <v>27590.529000000002</v>
      </c>
    </row>
    <row r="30" spans="1:12" x14ac:dyDescent="0.2">
      <c r="A30" s="77" t="s">
        <v>23</v>
      </c>
      <c r="B30" s="87">
        <v>0</v>
      </c>
      <c r="C30" s="87">
        <v>6369.2840000000006</v>
      </c>
      <c r="D30" s="87">
        <v>8953.4179999999997</v>
      </c>
      <c r="E30" s="87">
        <f t="shared" ref="E30:E36" si="10">C30+D30</f>
        <v>15322.702000000001</v>
      </c>
      <c r="F30" s="87">
        <f t="shared" ref="F30:F36" si="11">B30+C30+D30</f>
        <v>15322.702000000001</v>
      </c>
      <c r="G30" s="87">
        <v>7712.6500000000005</v>
      </c>
      <c r="H30" s="87">
        <v>408.20600000000002</v>
      </c>
      <c r="I30" s="87">
        <f t="shared" ref="I30:I36" si="12">G30+H30</f>
        <v>8120.8560000000007</v>
      </c>
      <c r="J30" s="87">
        <v>1812.79</v>
      </c>
      <c r="K30" s="87">
        <f t="shared" ref="K30:K36" si="13">L30-F30-I30-J30</f>
        <v>21.25</v>
      </c>
      <c r="L30" s="87">
        <v>25277.598000000002</v>
      </c>
    </row>
    <row r="31" spans="1:12" x14ac:dyDescent="0.2">
      <c r="A31" s="78" t="s">
        <v>24</v>
      </c>
      <c r="B31" s="86">
        <v>0</v>
      </c>
      <c r="C31" s="86">
        <v>4939.2120000000004</v>
      </c>
      <c r="D31" s="86">
        <v>4801.88</v>
      </c>
      <c r="E31" s="86">
        <f t="shared" si="10"/>
        <v>9741.0920000000006</v>
      </c>
      <c r="F31" s="86">
        <f t="shared" si="11"/>
        <v>9741.0920000000006</v>
      </c>
      <c r="G31" s="86">
        <v>1911.4</v>
      </c>
      <c r="H31" s="86">
        <v>183.22800000000001</v>
      </c>
      <c r="I31" s="86">
        <f t="shared" si="12"/>
        <v>2094.6280000000002</v>
      </c>
      <c r="J31" s="86">
        <v>9492.51</v>
      </c>
      <c r="K31" s="86">
        <f t="shared" si="13"/>
        <v>21.139999999997599</v>
      </c>
      <c r="L31" s="86">
        <v>21349.37</v>
      </c>
    </row>
    <row r="32" spans="1:12" x14ac:dyDescent="0.2">
      <c r="A32" s="77" t="s">
        <v>25</v>
      </c>
      <c r="B32" s="87">
        <v>0</v>
      </c>
      <c r="C32" s="87">
        <v>12330.939</v>
      </c>
      <c r="D32" s="87">
        <v>9400.24</v>
      </c>
      <c r="E32" s="87">
        <f t="shared" si="10"/>
        <v>21731.179</v>
      </c>
      <c r="F32" s="87">
        <f t="shared" si="11"/>
        <v>21731.179</v>
      </c>
      <c r="G32" s="87">
        <v>15614.23</v>
      </c>
      <c r="H32" s="87">
        <v>311.06200000000001</v>
      </c>
      <c r="I32" s="87">
        <f t="shared" si="12"/>
        <v>15925.291999999999</v>
      </c>
      <c r="J32" s="87">
        <v>10497.17</v>
      </c>
      <c r="K32" s="87">
        <f t="shared" si="13"/>
        <v>154.200000000008</v>
      </c>
      <c r="L32" s="87">
        <v>48307.841000000008</v>
      </c>
    </row>
    <row r="33" spans="1:12" x14ac:dyDescent="0.2">
      <c r="A33" s="78" t="s">
        <v>26</v>
      </c>
      <c r="B33" s="86">
        <v>0</v>
      </c>
      <c r="C33" s="86">
        <v>6222.0760000000009</v>
      </c>
      <c r="D33" s="86">
        <v>6194.3589999999986</v>
      </c>
      <c r="E33" s="86">
        <f t="shared" si="10"/>
        <v>12416.434999999999</v>
      </c>
      <c r="F33" s="86">
        <f t="shared" si="11"/>
        <v>12416.434999999999</v>
      </c>
      <c r="G33" s="86">
        <v>237.13</v>
      </c>
      <c r="H33" s="86">
        <v>546.18000000000006</v>
      </c>
      <c r="I33" s="86">
        <f t="shared" si="12"/>
        <v>783.31000000000006</v>
      </c>
      <c r="J33" s="86">
        <v>17854.099999999999</v>
      </c>
      <c r="K33" s="86">
        <f t="shared" si="13"/>
        <v>-20.954999999998108</v>
      </c>
      <c r="L33" s="86">
        <v>31032.89</v>
      </c>
    </row>
    <row r="34" spans="1:12" x14ac:dyDescent="0.2">
      <c r="A34" s="77" t="s">
        <v>27</v>
      </c>
      <c r="B34" s="87">
        <v>78.52</v>
      </c>
      <c r="C34" s="87">
        <v>8503.884</v>
      </c>
      <c r="D34" s="87">
        <v>2656.56</v>
      </c>
      <c r="E34" s="87">
        <f t="shared" si="10"/>
        <v>11160.444</v>
      </c>
      <c r="F34" s="87">
        <f t="shared" si="11"/>
        <v>11238.964</v>
      </c>
      <c r="G34" s="87">
        <v>159.37</v>
      </c>
      <c r="H34" s="87">
        <v>211.673</v>
      </c>
      <c r="I34" s="87">
        <f t="shared" si="12"/>
        <v>371.04300000000001</v>
      </c>
      <c r="J34" s="87">
        <v>15593.997999999998</v>
      </c>
      <c r="K34" s="87">
        <f t="shared" si="13"/>
        <v>44.490000000001601</v>
      </c>
      <c r="L34" s="87">
        <v>27248.494999999999</v>
      </c>
    </row>
    <row r="35" spans="1:12" x14ac:dyDescent="0.2">
      <c r="A35" s="78" t="s">
        <v>28</v>
      </c>
      <c r="B35" s="86">
        <v>11.029</v>
      </c>
      <c r="C35" s="86">
        <v>9033.4190000000017</v>
      </c>
      <c r="D35" s="86">
        <v>6395.56</v>
      </c>
      <c r="E35" s="86">
        <f t="shared" si="10"/>
        <v>15428.979000000003</v>
      </c>
      <c r="F35" s="86">
        <f t="shared" si="11"/>
        <v>15440.008000000002</v>
      </c>
      <c r="G35" s="86">
        <v>1984.0000000000002</v>
      </c>
      <c r="H35" s="86">
        <v>941.69100000000003</v>
      </c>
      <c r="I35" s="86">
        <f t="shared" si="12"/>
        <v>2925.6910000000003</v>
      </c>
      <c r="J35" s="86">
        <v>27332.61</v>
      </c>
      <c r="K35" s="86">
        <f t="shared" si="13"/>
        <v>-1.0000000002037268E-2</v>
      </c>
      <c r="L35" s="86">
        <v>45698.298999999999</v>
      </c>
    </row>
    <row r="36" spans="1:12" x14ac:dyDescent="0.2">
      <c r="A36" s="77" t="s">
        <v>29</v>
      </c>
      <c r="B36" s="87">
        <v>5.12</v>
      </c>
      <c r="C36" s="87">
        <v>6575.5529999999999</v>
      </c>
      <c r="D36" s="87">
        <v>4446.42</v>
      </c>
      <c r="E36" s="87">
        <f t="shared" si="10"/>
        <v>11021.973</v>
      </c>
      <c r="F36" s="87">
        <f t="shared" si="11"/>
        <v>11027.093000000001</v>
      </c>
      <c r="G36" s="87">
        <v>0</v>
      </c>
      <c r="H36" s="87">
        <v>697.76300000000003</v>
      </c>
      <c r="I36" s="87">
        <f t="shared" si="12"/>
        <v>697.76300000000003</v>
      </c>
      <c r="J36" s="87">
        <v>13025.099999999999</v>
      </c>
      <c r="K36" s="87">
        <f t="shared" si="13"/>
        <v>-3.0599999999994907</v>
      </c>
      <c r="L36" s="87">
        <v>24746.896000000001</v>
      </c>
    </row>
    <row r="37" spans="1:12" x14ac:dyDescent="0.2">
      <c r="A37" s="78" t="s">
        <v>30</v>
      </c>
      <c r="B37" s="86">
        <f>SUM(B29:B36)</f>
        <v>179.02600000000001</v>
      </c>
      <c r="C37" s="86">
        <f t="shared" ref="C37:L37" si="14">SUM(C29:C36)</f>
        <v>60373.373</v>
      </c>
      <c r="D37" s="86">
        <f t="shared" si="14"/>
        <v>48401.89699999999</v>
      </c>
      <c r="E37" s="86">
        <f t="shared" si="14"/>
        <v>108775.27</v>
      </c>
      <c r="F37" s="86">
        <f t="shared" si="14"/>
        <v>108954.296</v>
      </c>
      <c r="G37" s="86">
        <f t="shared" si="14"/>
        <v>36294.28</v>
      </c>
      <c r="H37" s="86">
        <f t="shared" si="14"/>
        <v>3455.183</v>
      </c>
      <c r="I37" s="86">
        <f t="shared" si="14"/>
        <v>39749.462999999996</v>
      </c>
      <c r="J37" s="86">
        <f t="shared" si="14"/>
        <v>102243.77799999999</v>
      </c>
      <c r="K37" s="86">
        <f t="shared" si="14"/>
        <v>304.38100000001214</v>
      </c>
      <c r="L37" s="86">
        <f t="shared" si="14"/>
        <v>251251.91800000001</v>
      </c>
    </row>
    <row r="38" spans="1:12" x14ac:dyDescent="0.2">
      <c r="A38" s="83" t="s">
        <v>31</v>
      </c>
      <c r="B38" s="88">
        <f>B18+B27+B37</f>
        <v>778.33400000000006</v>
      </c>
      <c r="C38" s="88">
        <f t="shared" ref="C38:L38" si="15">C18+C27+C37</f>
        <v>222083.557</v>
      </c>
      <c r="D38" s="88">
        <f t="shared" si="15"/>
        <v>170878.22700000001</v>
      </c>
      <c r="E38" s="88">
        <f t="shared" si="15"/>
        <v>392961.78399999999</v>
      </c>
      <c r="F38" s="88">
        <f t="shared" si="15"/>
        <v>393740.11800000002</v>
      </c>
      <c r="G38" s="88">
        <f t="shared" si="15"/>
        <v>119143.647</v>
      </c>
      <c r="H38" s="186">
        <f t="shared" si="15"/>
        <v>22691.7</v>
      </c>
      <c r="I38" s="88">
        <f t="shared" si="15"/>
        <v>141835.34700000001</v>
      </c>
      <c r="J38" s="88">
        <f t="shared" si="15"/>
        <v>412754.68199999997</v>
      </c>
      <c r="K38" s="88">
        <f t="shared" si="15"/>
        <v>3092.5170000000307</v>
      </c>
      <c r="L38" s="88">
        <f t="shared" si="15"/>
        <v>951422.66400000011</v>
      </c>
    </row>
    <row r="39" spans="1:12" s="18" customFormat="1" x14ac:dyDescent="0.2">
      <c r="A39" s="55"/>
      <c r="B39" s="55"/>
      <c r="C39" s="55"/>
      <c r="D39" s="55"/>
      <c r="E39" s="55"/>
      <c r="F39" s="55"/>
      <c r="G39" s="55"/>
      <c r="H39" s="55"/>
      <c r="I39" s="55"/>
      <c r="J39" s="55"/>
      <c r="K39" s="55"/>
      <c r="L39" s="55"/>
    </row>
    <row r="40" spans="1:12" s="18" customFormat="1" x14ac:dyDescent="0.2">
      <c r="A40" s="55" t="s">
        <v>32</v>
      </c>
      <c r="B40" s="55"/>
      <c r="C40" s="55"/>
      <c r="D40" s="55"/>
      <c r="E40" s="55"/>
      <c r="F40" s="55"/>
      <c r="G40" s="55"/>
      <c r="H40" s="55"/>
      <c r="I40" s="55"/>
      <c r="J40" s="55"/>
      <c r="K40" s="55"/>
      <c r="L40" s="55"/>
    </row>
    <row r="41" spans="1:12" x14ac:dyDescent="0.2">
      <c r="A41" s="47"/>
      <c r="B41" s="12"/>
      <c r="C41" s="12"/>
      <c r="D41" s="12"/>
      <c r="E41" s="12"/>
      <c r="F41" s="12"/>
      <c r="G41" s="12"/>
      <c r="H41" s="12"/>
      <c r="I41" s="12"/>
      <c r="J41" s="12"/>
      <c r="K41" s="12"/>
      <c r="L41" s="12"/>
    </row>
    <row r="42" spans="1:12" ht="12.75" customHeight="1" x14ac:dyDescent="0.2">
      <c r="A42" s="168" t="s">
        <v>249</v>
      </c>
      <c r="B42" s="73"/>
      <c r="C42" s="73"/>
      <c r="D42" s="73"/>
      <c r="E42" s="73"/>
      <c r="F42" s="73"/>
      <c r="G42" s="73"/>
      <c r="H42" s="73"/>
      <c r="I42" s="73"/>
      <c r="J42" s="73"/>
      <c r="K42" s="73"/>
      <c r="L42" s="73"/>
    </row>
    <row r="43" spans="1:12" x14ac:dyDescent="0.2">
      <c r="A43" s="167" t="s">
        <v>248</v>
      </c>
      <c r="B43" s="73"/>
      <c r="C43" s="73"/>
      <c r="D43" s="73"/>
      <c r="E43" s="73"/>
      <c r="F43" s="73"/>
      <c r="G43" s="73"/>
      <c r="H43" s="73"/>
      <c r="I43" s="73"/>
      <c r="J43" s="73"/>
      <c r="K43" s="73"/>
      <c r="L43" s="73"/>
    </row>
    <row r="44" spans="1:12" x14ac:dyDescent="0.2">
      <c r="A44" s="166" t="s">
        <v>247</v>
      </c>
      <c r="B44" s="52"/>
      <c r="C44" s="52"/>
      <c r="D44" s="52"/>
      <c r="E44" s="152"/>
      <c r="F44" s="52"/>
      <c r="G44" s="52"/>
      <c r="H44" s="52"/>
      <c r="I44" s="52"/>
      <c r="J44" s="52"/>
      <c r="K44" s="52"/>
      <c r="L44" s="52"/>
    </row>
    <row r="45" spans="1:12" x14ac:dyDescent="0.2">
      <c r="A45" s="165" t="s">
        <v>246</v>
      </c>
      <c r="B45" s="48"/>
      <c r="C45" s="48"/>
      <c r="D45" s="48"/>
      <c r="E45" s="48"/>
      <c r="F45" s="48"/>
      <c r="G45" s="48"/>
      <c r="H45" s="48"/>
      <c r="I45" s="48"/>
      <c r="J45" s="48"/>
      <c r="K45" s="53"/>
      <c r="L45" s="12"/>
    </row>
    <row r="46" spans="1:12" x14ac:dyDescent="0.2">
      <c r="A46" s="12"/>
      <c r="B46" s="48"/>
      <c r="C46" s="48"/>
      <c r="D46" s="48"/>
      <c r="E46" s="48"/>
      <c r="F46" s="48"/>
      <c r="G46" s="48"/>
      <c r="H46" s="48"/>
      <c r="I46" s="48"/>
      <c r="J46" s="48"/>
      <c r="K46" s="53"/>
      <c r="L46" s="12"/>
    </row>
    <row r="47" spans="1:12" x14ac:dyDescent="0.2">
      <c r="B47" s="21"/>
      <c r="C47" s="21"/>
      <c r="D47" s="21"/>
      <c r="E47" s="21"/>
      <c r="F47" s="21"/>
      <c r="G47" s="21"/>
      <c r="H47" s="21"/>
      <c r="I47" s="21"/>
      <c r="J47" s="21"/>
      <c r="K47" s="16"/>
    </row>
    <row r="48" spans="1:12" x14ac:dyDescent="0.2">
      <c r="B48" s="21"/>
      <c r="C48" s="21"/>
      <c r="D48" s="21"/>
      <c r="E48" s="21"/>
      <c r="F48" s="21"/>
      <c r="G48" s="21"/>
      <c r="H48" s="21"/>
      <c r="I48" s="21"/>
      <c r="J48" s="21"/>
      <c r="K48" s="16"/>
    </row>
    <row r="49" spans="2:11" x14ac:dyDescent="0.2">
      <c r="B49" s="21"/>
      <c r="C49" s="21"/>
      <c r="D49" s="21"/>
      <c r="E49" s="21"/>
      <c r="F49" s="21"/>
      <c r="G49" s="21"/>
      <c r="H49" s="21"/>
      <c r="I49" s="21"/>
      <c r="J49" s="21"/>
      <c r="K49" s="16"/>
    </row>
  </sheetData>
  <phoneticPr fontId="5" type="noConversion"/>
  <pageMargins left="0.7" right="0.7" top="0.75" bottom="0.75" header="0.3" footer="0.3"/>
  <pageSetup paperSize="9" scale="65"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9"/>
  <sheetViews>
    <sheetView showGridLines="0" zoomScale="85" zoomScaleNormal="85" workbookViewId="0"/>
  </sheetViews>
  <sheetFormatPr defaultRowHeight="12.75" x14ac:dyDescent="0.2"/>
  <cols>
    <col min="1" max="11" width="17.140625" customWidth="1"/>
  </cols>
  <sheetData>
    <row r="1" spans="1:11" x14ac:dyDescent="0.2">
      <c r="A1" s="67" t="s">
        <v>173</v>
      </c>
      <c r="B1" s="12"/>
      <c r="C1" s="12"/>
      <c r="D1" s="12"/>
      <c r="E1" s="12"/>
      <c r="F1" s="12"/>
      <c r="G1" s="12"/>
    </row>
    <row r="2" spans="1:11" x14ac:dyDescent="0.2">
      <c r="A2" s="75" t="s">
        <v>172</v>
      </c>
      <c r="B2" s="12"/>
      <c r="C2" s="12"/>
      <c r="D2" s="12"/>
      <c r="E2" s="12"/>
      <c r="F2" s="12"/>
      <c r="G2" s="12"/>
    </row>
    <row r="3" spans="1:11" x14ac:dyDescent="0.2">
      <c r="A3" s="12"/>
      <c r="B3" s="12"/>
      <c r="C3" s="12"/>
      <c r="K3" s="85" t="s">
        <v>175</v>
      </c>
    </row>
    <row r="4" spans="1:11" x14ac:dyDescent="0.2">
      <c r="A4" s="12"/>
      <c r="B4" s="12"/>
      <c r="C4" s="12"/>
      <c r="E4" s="85" t="s">
        <v>212</v>
      </c>
      <c r="F4" s="85" t="s">
        <v>184</v>
      </c>
      <c r="G4" s="49"/>
      <c r="J4" s="85" t="s">
        <v>72</v>
      </c>
    </row>
    <row r="5" spans="1:11" s="2" customFormat="1" ht="75" customHeight="1" x14ac:dyDescent="0.2">
      <c r="A5" s="81" t="s">
        <v>153</v>
      </c>
      <c r="B5" s="82" t="s">
        <v>176</v>
      </c>
      <c r="C5" s="82" t="s">
        <v>177</v>
      </c>
      <c r="D5" s="82" t="s">
        <v>178</v>
      </c>
      <c r="E5" s="82" t="s">
        <v>213</v>
      </c>
      <c r="F5" s="82" t="s">
        <v>179</v>
      </c>
      <c r="G5" s="82" t="s">
        <v>180</v>
      </c>
      <c r="H5" s="82" t="s">
        <v>181</v>
      </c>
      <c r="I5" s="82" t="s">
        <v>182</v>
      </c>
      <c r="J5" s="82" t="s">
        <v>183</v>
      </c>
      <c r="K5" s="82" t="s">
        <v>169</v>
      </c>
    </row>
    <row r="6" spans="1:11" x14ac:dyDescent="0.2">
      <c r="A6" s="77" t="s">
        <v>0</v>
      </c>
      <c r="B6" s="77"/>
      <c r="C6" s="77"/>
      <c r="D6" s="77"/>
      <c r="E6" s="77"/>
      <c r="F6" s="77"/>
      <c r="G6" s="77"/>
      <c r="H6" s="77"/>
      <c r="I6" s="77"/>
      <c r="J6" s="77"/>
      <c r="K6" s="77"/>
    </row>
    <row r="7" spans="1:11" x14ac:dyDescent="0.2">
      <c r="A7" s="78" t="s">
        <v>109</v>
      </c>
      <c r="B7" s="89">
        <f>100*Table3!B7/Table3!$L7</f>
        <v>0.1416202557896489</v>
      </c>
      <c r="C7" s="89">
        <f>100*Table3!C7/Table3!$L7</f>
        <v>27.159436029393703</v>
      </c>
      <c r="D7" s="89">
        <f>100*Table3!D7/Table3!$L7</f>
        <v>25.935334935998011</v>
      </c>
      <c r="E7" s="89">
        <f>100*Table3!E7/Table3!$L7</f>
        <v>53.094770965391717</v>
      </c>
      <c r="F7" s="89">
        <f>100*Table3!F7/Table3!$L7</f>
        <v>53.236391221181357</v>
      </c>
      <c r="G7" s="89">
        <f>100*Table3!G7/Table3!$L7</f>
        <v>5.1026951508023783</v>
      </c>
      <c r="H7" s="89">
        <f>100*Table3!H7/Table3!$L7</f>
        <v>8.2142477071980764</v>
      </c>
      <c r="I7" s="89">
        <f>100*Table3!I7/Table3!$L7</f>
        <v>13.316942858000456</v>
      </c>
      <c r="J7" s="89">
        <f>100*Table3!J7/Table3!$L7</f>
        <v>32.690539275744733</v>
      </c>
      <c r="K7" s="89">
        <f>100*Table3!K7/Table3!$L7</f>
        <v>0.75612664507345917</v>
      </c>
    </row>
    <row r="8" spans="1:11" x14ac:dyDescent="0.2">
      <c r="A8" s="77" t="s">
        <v>1</v>
      </c>
      <c r="B8" s="90">
        <f>100*Table3!B8/Table3!$L8</f>
        <v>3.1199786229215886E-2</v>
      </c>
      <c r="C8" s="90">
        <f>100*Table3!C8/Table3!$L8</f>
        <v>14.967193143442195</v>
      </c>
      <c r="D8" s="90">
        <f>100*Table3!D8/Table3!$L8</f>
        <v>20.054216662017897</v>
      </c>
      <c r="E8" s="90">
        <f>100*Table3!E8/Table3!$L8</f>
        <v>35.021409805460088</v>
      </c>
      <c r="F8" s="90">
        <f>100*Table3!F8/Table3!$L8</f>
        <v>35.052609591689304</v>
      </c>
      <c r="G8" s="90">
        <f>100*Table3!G8/Table3!$L8</f>
        <v>0.47471445076031826</v>
      </c>
      <c r="H8" s="90">
        <f>100*Table3!H8/Table3!$L8</f>
        <v>3.9058182146809415</v>
      </c>
      <c r="I8" s="90">
        <f>100*Table3!I8/Table3!$L8</f>
        <v>4.38053266544126</v>
      </c>
      <c r="J8" s="90">
        <f>100*Table3!J8/Table3!$L8</f>
        <v>60.566857742869431</v>
      </c>
      <c r="K8" s="90">
        <f>100*Table3!K8/Table3!$L8</f>
        <v>0</v>
      </c>
    </row>
    <row r="9" spans="1:11" x14ac:dyDescent="0.2">
      <c r="A9" s="78" t="s">
        <v>2</v>
      </c>
      <c r="B9" s="89">
        <f>100*Table3!B9/Table3!$L9</f>
        <v>1.8552138051144123E-2</v>
      </c>
      <c r="C9" s="89">
        <f>100*Table3!C9/Table3!$L9</f>
        <v>20.568783566603567</v>
      </c>
      <c r="D9" s="89">
        <f>100*Table3!D9/Table3!$L9</f>
        <v>25.238153702464871</v>
      </c>
      <c r="E9" s="89">
        <f>100*Table3!E9/Table3!$L9</f>
        <v>45.806937269068442</v>
      </c>
      <c r="F9" s="89">
        <f>100*Table3!F9/Table3!$L9</f>
        <v>45.825489407119584</v>
      </c>
      <c r="G9" s="89">
        <f>100*Table3!G9/Table3!$L9</f>
        <v>5.4990223741595825</v>
      </c>
      <c r="H9" s="89">
        <f>100*Table3!H9/Table3!$L9</f>
        <v>2.174522960972455</v>
      </c>
      <c r="I9" s="89">
        <f>100*Table3!I9/Table3!$L9</f>
        <v>7.6735453351320384</v>
      </c>
      <c r="J9" s="89">
        <f>100*Table3!J9/Table3!$L9</f>
        <v>46.501777304195066</v>
      </c>
      <c r="K9" s="89">
        <f>100*Table3!K9/Table3!$L9</f>
        <v>-8.1204644668943899E-4</v>
      </c>
    </row>
    <row r="10" spans="1:11" x14ac:dyDescent="0.2">
      <c r="A10" s="77" t="s">
        <v>3</v>
      </c>
      <c r="B10" s="90">
        <f>100*Table3!B10/Table3!$L10</f>
        <v>7.152648425966715E-2</v>
      </c>
      <c r="C10" s="90">
        <f>100*Table3!C10/Table3!$L10</f>
        <v>25.496227502019984</v>
      </c>
      <c r="D10" s="90">
        <f>100*Table3!D10/Table3!$L10</f>
        <v>13.028461652518144</v>
      </c>
      <c r="E10" s="90">
        <f>100*Table3!E10/Table3!$L10</f>
        <v>38.524689154538123</v>
      </c>
      <c r="F10" s="90">
        <f>100*Table3!F10/Table3!$L10</f>
        <v>38.596215638797794</v>
      </c>
      <c r="G10" s="90">
        <f>100*Table3!G10/Table3!$L10</f>
        <v>21.899341260707356</v>
      </c>
      <c r="H10" s="90">
        <f>100*Table3!H10/Table3!$L10</f>
        <v>0.59460979779314693</v>
      </c>
      <c r="I10" s="90">
        <f>100*Table3!I10/Table3!$L10</f>
        <v>22.4939510585005</v>
      </c>
      <c r="J10" s="90">
        <f>100*Table3!J10/Table3!$L10</f>
        <v>37.88223926096331</v>
      </c>
      <c r="K10" s="90">
        <f>100*Table3!K10/Table3!$L10</f>
        <v>1.0275940417383937</v>
      </c>
    </row>
    <row r="11" spans="1:11" x14ac:dyDescent="0.2">
      <c r="A11" s="78" t="s">
        <v>10</v>
      </c>
      <c r="B11" s="89">
        <f>100*Table3!B11/Table3!$L11</f>
        <v>0</v>
      </c>
      <c r="C11" s="89">
        <f>100*Table3!C11/Table3!$L11</f>
        <v>21.828857178638188</v>
      </c>
      <c r="D11" s="89">
        <f>100*Table3!D11/Table3!$L11</f>
        <v>18.628955427716559</v>
      </c>
      <c r="E11" s="89">
        <f>100*Table3!E11/Table3!$L11</f>
        <v>40.457812606354743</v>
      </c>
      <c r="F11" s="89">
        <f>100*Table3!F11/Table3!$L11</f>
        <v>40.457812606354743</v>
      </c>
      <c r="G11" s="89">
        <f>100*Table3!G11/Table3!$L11</f>
        <v>2.2823532204550898</v>
      </c>
      <c r="H11" s="89">
        <f>100*Table3!H11/Table3!$L11</f>
        <v>1.9776744956680536</v>
      </c>
      <c r="I11" s="89">
        <f>100*Table3!I11/Table3!$L11</f>
        <v>4.2600277161231439</v>
      </c>
      <c r="J11" s="89">
        <f>100*Table3!J11/Table3!$L11</f>
        <v>55.282208123813213</v>
      </c>
      <c r="K11" s="89">
        <f>100*Table3!K11/Table3!$L11</f>
        <v>-4.8446291101648256E-5</v>
      </c>
    </row>
    <row r="12" spans="1:11" x14ac:dyDescent="0.2">
      <c r="A12" s="77" t="s">
        <v>4</v>
      </c>
      <c r="B12" s="90">
        <f>100*Table3!B12/Table3!$L12</f>
        <v>0.10322124772622018</v>
      </c>
      <c r="C12" s="90">
        <f>100*Table3!C12/Table3!$L12</f>
        <v>18.770161643264434</v>
      </c>
      <c r="D12" s="90">
        <f>100*Table3!D12/Table3!$L12</f>
        <v>22.580308390585632</v>
      </c>
      <c r="E12" s="90">
        <f>100*Table3!E12/Table3!$L12</f>
        <v>41.350470033850073</v>
      </c>
      <c r="F12" s="90">
        <f>100*Table3!F12/Table3!$L12</f>
        <v>41.45369128157629</v>
      </c>
      <c r="G12" s="90">
        <f>100*Table3!G12/Table3!$L12</f>
        <v>0.28837018328694264</v>
      </c>
      <c r="H12" s="90">
        <f>100*Table3!H12/Table3!$L12</f>
        <v>1.4831330497374906</v>
      </c>
      <c r="I12" s="90">
        <f>100*Table3!I12/Table3!$L12</f>
        <v>1.7715032330244336</v>
      </c>
      <c r="J12" s="90">
        <f>100*Table3!J12/Table3!$L12</f>
        <v>55.978604587504911</v>
      </c>
      <c r="K12" s="90">
        <f>100*Table3!K12/Table3!$L12</f>
        <v>0.7962008978943611</v>
      </c>
    </row>
    <row r="13" spans="1:11" x14ac:dyDescent="0.2">
      <c r="A13" s="78" t="s">
        <v>5</v>
      </c>
      <c r="B13" s="89">
        <f>100*Table3!B13/Table3!$L13</f>
        <v>0</v>
      </c>
      <c r="C13" s="89">
        <f>100*Table3!C13/Table3!$L13</f>
        <v>17.632786910627953</v>
      </c>
      <c r="D13" s="89">
        <f>100*Table3!D13/Table3!$L13</f>
        <v>14.541186853340664</v>
      </c>
      <c r="E13" s="89">
        <f>100*Table3!E13/Table3!$L13</f>
        <v>32.173973763968618</v>
      </c>
      <c r="F13" s="89">
        <f>100*Table3!F13/Table3!$L13</f>
        <v>32.173973763968618</v>
      </c>
      <c r="G13" s="89">
        <f>100*Table3!G13/Table3!$L13</f>
        <v>5.3685934034457539</v>
      </c>
      <c r="H13" s="89">
        <f>100*Table3!H13/Table3!$L13</f>
        <v>2.514041966812079</v>
      </c>
      <c r="I13" s="89">
        <f>100*Table3!I13/Table3!$L13</f>
        <v>7.8826353702578338</v>
      </c>
      <c r="J13" s="89">
        <f>100*Table3!J13/Table3!$L13</f>
        <v>59.952234784998488</v>
      </c>
      <c r="K13" s="89">
        <f>100*Table3!K13/Table3!$L13</f>
        <v>-8.8439192249402353E-3</v>
      </c>
    </row>
    <row r="14" spans="1:11" x14ac:dyDescent="0.2">
      <c r="A14" s="77" t="s">
        <v>6</v>
      </c>
      <c r="B14" s="90">
        <f>100*Table3!B14/Table3!$L14</f>
        <v>1.1869712676280517E-2</v>
      </c>
      <c r="C14" s="90">
        <f>100*Table3!C14/Table3!$L14</f>
        <v>27.926022476751911</v>
      </c>
      <c r="D14" s="90">
        <f>100*Table3!D14/Table3!$L14</f>
        <v>20.544599499103946</v>
      </c>
      <c r="E14" s="90">
        <f>100*Table3!E14/Table3!$L14</f>
        <v>48.470621975855863</v>
      </c>
      <c r="F14" s="90">
        <f>100*Table3!F14/Table3!$L14</f>
        <v>48.482491688532136</v>
      </c>
      <c r="G14" s="90">
        <f>100*Table3!G14/Table3!$L14</f>
        <v>1.7327790898948763</v>
      </c>
      <c r="H14" s="90">
        <f>100*Table3!H14/Table3!$L14</f>
        <v>3.4860365884135875</v>
      </c>
      <c r="I14" s="90">
        <f>100*Table3!I14/Table3!$L14</f>
        <v>5.2188156783084638</v>
      </c>
      <c r="J14" s="90">
        <f>100*Table3!J14/Table3!$L14</f>
        <v>46.017701691700964</v>
      </c>
      <c r="K14" s="90">
        <f>100*Table3!K14/Table3!$L14</f>
        <v>0.28099094145843456</v>
      </c>
    </row>
    <row r="15" spans="1:11" x14ac:dyDescent="0.2">
      <c r="A15" s="78" t="s">
        <v>7</v>
      </c>
      <c r="B15" s="89">
        <f>100*Table3!B15/Table3!$L15</f>
        <v>5.3639776486874138E-2</v>
      </c>
      <c r="C15" s="89">
        <f>100*Table3!C15/Table3!$L15</f>
        <v>19.66574515931195</v>
      </c>
      <c r="D15" s="89">
        <f>100*Table3!D15/Table3!$L15</f>
        <v>21.850717925647725</v>
      </c>
      <c r="E15" s="89">
        <f>100*Table3!E15/Table3!$L15</f>
        <v>41.516463084959682</v>
      </c>
      <c r="F15" s="89">
        <f>100*Table3!F15/Table3!$L15</f>
        <v>41.570102861446557</v>
      </c>
      <c r="G15" s="89">
        <f>100*Table3!G15/Table3!$L15</f>
        <v>3.7037004787115726</v>
      </c>
      <c r="H15" s="89">
        <f>100*Table3!H15/Table3!$L15</f>
        <v>2.3509509702188689</v>
      </c>
      <c r="I15" s="89">
        <f>100*Table3!I15/Table3!$L15</f>
        <v>6.0546514489304419</v>
      </c>
      <c r="J15" s="89">
        <f>100*Table3!J15/Table3!$L15</f>
        <v>51.992936151763224</v>
      </c>
      <c r="K15" s="89">
        <f>100*Table3!K15/Table3!$L15</f>
        <v>0.38230953785977551</v>
      </c>
    </row>
    <row r="16" spans="1:11" x14ac:dyDescent="0.2">
      <c r="A16" s="77" t="s">
        <v>8</v>
      </c>
      <c r="B16" s="90">
        <f>100*Table3!B16/Table3!$L16</f>
        <v>5.2572262360416171E-2</v>
      </c>
      <c r="C16" s="90">
        <f>100*Table3!C16/Table3!$L16</f>
        <v>20.996237838308716</v>
      </c>
      <c r="D16" s="90">
        <f>100*Table3!D16/Table3!$L16</f>
        <v>23.098954108160783</v>
      </c>
      <c r="E16" s="90">
        <f>100*Table3!E16/Table3!$L16</f>
        <v>44.095191946469498</v>
      </c>
      <c r="F16" s="90">
        <f>100*Table3!F16/Table3!$L16</f>
        <v>44.147764208829912</v>
      </c>
      <c r="G16" s="90">
        <f>100*Table3!G16/Table3!$L16</f>
        <v>2.9866445982218206</v>
      </c>
      <c r="H16" s="90">
        <f>100*Table3!H16/Table3!$L16</f>
        <v>2.3265730572599925</v>
      </c>
      <c r="I16" s="90">
        <f>100*Table3!I16/Table3!$L16</f>
        <v>5.3132176554818127</v>
      </c>
      <c r="J16" s="90">
        <f>100*Table3!J16/Table3!$L16</f>
        <v>49.714239046991622</v>
      </c>
      <c r="K16" s="90">
        <f>100*Table3!K16/Table3!$L16</f>
        <v>0.82477908869665528</v>
      </c>
    </row>
    <row r="17" spans="1:11" x14ac:dyDescent="0.2">
      <c r="A17" s="78" t="s">
        <v>9</v>
      </c>
      <c r="B17" s="89">
        <f>100*Table3!B17/Table3!$L17</f>
        <v>0.23410543112634744</v>
      </c>
      <c r="C17" s="89">
        <f>100*Table3!C17/Table3!$L17</f>
        <v>24.798726022782528</v>
      </c>
      <c r="D17" s="89">
        <f>100*Table3!D17/Table3!$L17</f>
        <v>20.106610086312656</v>
      </c>
      <c r="E17" s="89">
        <f>100*Table3!E17/Table3!$L17</f>
        <v>44.905336109095188</v>
      </c>
      <c r="F17" s="89">
        <f>100*Table3!F17/Table3!$L17</f>
        <v>45.139441540221533</v>
      </c>
      <c r="G17" s="89">
        <f>100*Table3!G17/Table3!$L17</f>
        <v>0.42316370489868943</v>
      </c>
      <c r="H17" s="89">
        <f>100*Table3!H17/Table3!$L17</f>
        <v>5.0980132737361616</v>
      </c>
      <c r="I17" s="89">
        <f>100*Table3!I17/Table3!$L17</f>
        <v>5.5211769786348519</v>
      </c>
      <c r="J17" s="89">
        <f>100*Table3!J17/Table3!$L17</f>
        <v>49.339381481143626</v>
      </c>
      <c r="K17" s="89">
        <f>100*Table3!K17/Table3!$L17</f>
        <v>0</v>
      </c>
    </row>
    <row r="18" spans="1:11" x14ac:dyDescent="0.2">
      <c r="A18" s="77" t="s">
        <v>11</v>
      </c>
      <c r="B18" s="90">
        <f>100*Table3!B18/Table3!$L18</f>
        <v>7.4844513574962801E-2</v>
      </c>
      <c r="C18" s="90">
        <f>100*Table3!C18/Table3!$L18</f>
        <v>22.384206975347322</v>
      </c>
      <c r="D18" s="90">
        <f>100*Table3!D18/Table3!$L18</f>
        <v>19.02180740519125</v>
      </c>
      <c r="E18" s="90">
        <f>100*Table3!E18/Table3!$L18</f>
        <v>41.406014380538572</v>
      </c>
      <c r="F18" s="90">
        <f>100*Table3!F18/Table3!$L18</f>
        <v>41.480858894113531</v>
      </c>
      <c r="G18" s="90">
        <f>100*Table3!G18/Table3!$L18</f>
        <v>8.2153648216399553</v>
      </c>
      <c r="H18" s="90">
        <f>100*Table3!H18/Table3!$L18</f>
        <v>2.6391583469631206</v>
      </c>
      <c r="I18" s="90">
        <f>100*Table3!I18/Table3!$L18</f>
        <v>10.854523168603079</v>
      </c>
      <c r="J18" s="90">
        <f>100*Table3!J18/Table3!$L18</f>
        <v>47.144884574846039</v>
      </c>
      <c r="K18" s="90">
        <f>100*Table3!K18/Table3!$L18</f>
        <v>0.51973336243735346</v>
      </c>
    </row>
    <row r="19" spans="1:11" x14ac:dyDescent="0.2">
      <c r="A19" s="78" t="s">
        <v>12</v>
      </c>
      <c r="B19" s="89"/>
      <c r="C19" s="89"/>
      <c r="D19" s="89"/>
      <c r="E19" s="89"/>
      <c r="F19" s="89"/>
      <c r="G19" s="89"/>
      <c r="H19" s="89"/>
      <c r="I19" s="89"/>
      <c r="J19" s="89"/>
      <c r="K19" s="89"/>
    </row>
    <row r="20" spans="1:11" x14ac:dyDescent="0.2">
      <c r="A20" s="77" t="s">
        <v>13</v>
      </c>
      <c r="B20" s="90">
        <f>100*Table3!B20/Table3!$L20</f>
        <v>0</v>
      </c>
      <c r="C20" s="90">
        <f>100*Table3!C20/Table3!$L20</f>
        <v>17.75010464902477</v>
      </c>
      <c r="D20" s="90">
        <f>100*Table3!D20/Table3!$L20</f>
        <v>15.903391671632875</v>
      </c>
      <c r="E20" s="90">
        <f>100*Table3!E20/Table3!$L20</f>
        <v>33.653496320657645</v>
      </c>
      <c r="F20" s="90">
        <f>100*Table3!F20/Table3!$L20</f>
        <v>33.653496320657645</v>
      </c>
      <c r="G20" s="90">
        <f>100*Table3!G20/Table3!$L20</f>
        <v>7.3924592716427862</v>
      </c>
      <c r="H20" s="90">
        <f>100*Table3!H20/Table3!$L20</f>
        <v>2.1341880865724536</v>
      </c>
      <c r="I20" s="90">
        <f>100*Table3!I20/Table3!$L20</f>
        <v>9.5266473582152393</v>
      </c>
      <c r="J20" s="90">
        <f>100*Table3!J20/Table3!$L20</f>
        <v>56.819856321127105</v>
      </c>
      <c r="K20" s="90">
        <f>100*Table3!K20/Table3!$L20</f>
        <v>0</v>
      </c>
    </row>
    <row r="21" spans="1:11" x14ac:dyDescent="0.2">
      <c r="A21" s="78" t="s">
        <v>14</v>
      </c>
      <c r="B21" s="89">
        <f>100*Table3!B21/Table3!$L21</f>
        <v>0</v>
      </c>
      <c r="C21" s="89">
        <f>100*Table3!C21/Table3!$L21</f>
        <v>21.330555673453912</v>
      </c>
      <c r="D21" s="89">
        <f>100*Table3!D21/Table3!$L21</f>
        <v>15.806594653205892</v>
      </c>
      <c r="E21" s="89">
        <f>100*Table3!E21/Table3!$L21</f>
        <v>37.1371503266598</v>
      </c>
      <c r="F21" s="89">
        <f>100*Table3!F21/Table3!$L21</f>
        <v>37.1371503266598</v>
      </c>
      <c r="G21" s="89">
        <f>100*Table3!G21/Table3!$L21</f>
        <v>10.324822495601502</v>
      </c>
      <c r="H21" s="89">
        <f>100*Table3!H21/Table3!$L21</f>
        <v>3.5295012007137352</v>
      </c>
      <c r="I21" s="89">
        <f>100*Table3!I21/Table3!$L21</f>
        <v>13.854323696315239</v>
      </c>
      <c r="J21" s="89">
        <f>100*Table3!J21/Table3!$L21</f>
        <v>48.950560979452014</v>
      </c>
      <c r="K21" s="89">
        <f>100*Table3!K21/Table3!$L21</f>
        <v>5.7964997572945827E-2</v>
      </c>
    </row>
    <row r="22" spans="1:11" x14ac:dyDescent="0.2">
      <c r="A22" s="77" t="s">
        <v>15</v>
      </c>
      <c r="B22" s="90">
        <f>100*Table3!B22/Table3!$L22</f>
        <v>0.1891896521089487</v>
      </c>
      <c r="C22" s="90">
        <f>100*Table3!C22/Table3!$L22</f>
        <v>28.933868028270052</v>
      </c>
      <c r="D22" s="90">
        <f>100*Table3!D22/Table3!$L22</f>
        <v>6.1715621547463622</v>
      </c>
      <c r="E22" s="90">
        <f>100*Table3!E22/Table3!$L22</f>
        <v>35.105430183016416</v>
      </c>
      <c r="F22" s="90">
        <f>100*Table3!F22/Table3!$L22</f>
        <v>35.294619835125367</v>
      </c>
      <c r="G22" s="90">
        <f>100*Table3!G22/Table3!$L22</f>
        <v>35.720147710137788</v>
      </c>
      <c r="H22" s="90">
        <f>100*Table3!H22/Table3!$L22</f>
        <v>3.3471534016859779</v>
      </c>
      <c r="I22" s="90">
        <f>100*Table3!I22/Table3!$L22</f>
        <v>39.067301111823767</v>
      </c>
      <c r="J22" s="90">
        <f>100*Table3!J22/Table3!$L22</f>
        <v>25.632527640047311</v>
      </c>
      <c r="K22" s="90">
        <f>100*Table3!K22/Table3!$L22</f>
        <v>5.5514130035646753E-3</v>
      </c>
    </row>
    <row r="23" spans="1:11" x14ac:dyDescent="0.2">
      <c r="A23" s="78" t="s">
        <v>16</v>
      </c>
      <c r="B23" s="89">
        <f>100*Table3!B23/Table3!$L23</f>
        <v>0.55330552403689548</v>
      </c>
      <c r="C23" s="89">
        <f>100*Table3!C23/Table3!$L23</f>
        <v>31.679188501992783</v>
      </c>
      <c r="D23" s="89">
        <f>100*Table3!D23/Table3!$L23</f>
        <v>11.997404902918881</v>
      </c>
      <c r="E23" s="89">
        <f>100*Table3!E23/Table3!$L23</f>
        <v>43.676593404911657</v>
      </c>
      <c r="F23" s="89">
        <f>100*Table3!F23/Table3!$L23</f>
        <v>44.229898928948558</v>
      </c>
      <c r="G23" s="89">
        <f>100*Table3!G23/Table3!$L23</f>
        <v>18.465307246814064</v>
      </c>
      <c r="H23" s="89">
        <f>100*Table3!H23/Table3!$L23</f>
        <v>3.115209630062024</v>
      </c>
      <c r="I23" s="89">
        <f>100*Table3!I23/Table3!$L23</f>
        <v>21.580516876876089</v>
      </c>
      <c r="J23" s="89">
        <f>100*Table3!J23/Table3!$L23</f>
        <v>34.192153056071149</v>
      </c>
      <c r="K23" s="89">
        <f>100*Table3!K23/Table3!$L23</f>
        <v>-2.5688618957946372E-3</v>
      </c>
    </row>
    <row r="24" spans="1:11" x14ac:dyDescent="0.2">
      <c r="A24" s="77" t="s">
        <v>17</v>
      </c>
      <c r="B24" s="90">
        <f>100*Table3!B24/Table3!$L24</f>
        <v>0</v>
      </c>
      <c r="C24" s="90">
        <f>100*Table3!C24/Table3!$L24</f>
        <v>24.010536643657634</v>
      </c>
      <c r="D24" s="90">
        <f>100*Table3!D24/Table3!$L24</f>
        <v>26.790183481173298</v>
      </c>
      <c r="E24" s="90">
        <f>100*Table3!E24/Table3!$L24</f>
        <v>50.800720124830931</v>
      </c>
      <c r="F24" s="90">
        <f>100*Table3!F24/Table3!$L24</f>
        <v>50.800720124830931</v>
      </c>
      <c r="G24" s="90">
        <f>100*Table3!G24/Table3!$L24</f>
        <v>29.535554659844884</v>
      </c>
      <c r="H24" s="90">
        <f>100*Table3!H24/Table3!$L24</f>
        <v>2.531205347118926</v>
      </c>
      <c r="I24" s="90">
        <f>100*Table3!I24/Table3!$L24</f>
        <v>32.066760006963811</v>
      </c>
      <c r="J24" s="90">
        <f>100*Table3!J24/Table3!$L24</f>
        <v>17.134801317117788</v>
      </c>
      <c r="K24" s="90">
        <f>100*Table3!K24/Table3!$L24</f>
        <v>-2.2814489125315379E-3</v>
      </c>
    </row>
    <row r="25" spans="1:11" x14ac:dyDescent="0.2">
      <c r="A25" s="78" t="s">
        <v>18</v>
      </c>
      <c r="B25" s="89">
        <f>100*Table3!B25/Table3!$L25</f>
        <v>0</v>
      </c>
      <c r="C25" s="89">
        <f>100*Table3!C25/Table3!$L25</f>
        <v>25.18206756732684</v>
      </c>
      <c r="D25" s="89">
        <f>100*Table3!D25/Table3!$L25</f>
        <v>17.606682852820882</v>
      </c>
      <c r="E25" s="89">
        <f>100*Table3!E25/Table3!$L25</f>
        <v>42.788750420147714</v>
      </c>
      <c r="F25" s="89">
        <f>100*Table3!F25/Table3!$L25</f>
        <v>42.788750420147714</v>
      </c>
      <c r="G25" s="89">
        <f>100*Table3!G25/Table3!$L25</f>
        <v>28.580285255633825</v>
      </c>
      <c r="H25" s="89">
        <f>100*Table3!H25/Table3!$L25</f>
        <v>2.53480679178455</v>
      </c>
      <c r="I25" s="89">
        <f>100*Table3!I25/Table3!$L25</f>
        <v>31.115092047418376</v>
      </c>
      <c r="J25" s="89">
        <f>100*Table3!J25/Table3!$L25</f>
        <v>26.062865725855779</v>
      </c>
      <c r="K25" s="89">
        <f>100*Table3!K25/Table3!$L25</f>
        <v>3.3291806578124909E-2</v>
      </c>
    </row>
    <row r="26" spans="1:11" x14ac:dyDescent="0.2">
      <c r="A26" s="77" t="s">
        <v>19</v>
      </c>
      <c r="B26" s="90">
        <f>100*Table3!B26/Table3!$L26</f>
        <v>0</v>
      </c>
      <c r="C26" s="90">
        <f>100*Table3!C26/Table3!$L26</f>
        <v>22.624145672375565</v>
      </c>
      <c r="D26" s="90">
        <f>100*Table3!D26/Table3!$L26</f>
        <v>5.8790474160482127</v>
      </c>
      <c r="E26" s="90">
        <f>100*Table3!E26/Table3!$L26</f>
        <v>28.503193088423778</v>
      </c>
      <c r="F26" s="90">
        <f>100*Table3!F26/Table3!$L26</f>
        <v>28.503193088423778</v>
      </c>
      <c r="G26" s="90">
        <f>100*Table3!G26/Table3!$L26</f>
        <v>10.475876749831835</v>
      </c>
      <c r="H26" s="90">
        <f>100*Table3!H26/Table3!$L26</f>
        <v>3.0641468903720148</v>
      </c>
      <c r="I26" s="90">
        <f>100*Table3!I26/Table3!$L26</f>
        <v>13.540023640203851</v>
      </c>
      <c r="J26" s="90">
        <f>100*Table3!J26/Table3!$L26</f>
        <v>57.742222123798278</v>
      </c>
      <c r="K26" s="90">
        <f>100*Table3!K26/Table3!$L26</f>
        <v>0.21456114757409647</v>
      </c>
    </row>
    <row r="27" spans="1:11" x14ac:dyDescent="0.2">
      <c r="A27" s="78" t="s">
        <v>20</v>
      </c>
      <c r="B27" s="89">
        <f>100*Table3!B27/Table3!$L27</f>
        <v>0.1175929063188175</v>
      </c>
      <c r="C27" s="89">
        <f>100*Table3!C27/Table3!$L27</f>
        <v>25.213998927470914</v>
      </c>
      <c r="D27" s="89">
        <f>100*Table3!D27/Table3!$L27</f>
        <v>12.939803007091141</v>
      </c>
      <c r="E27" s="89">
        <f>100*Table3!E27/Table3!$L27</f>
        <v>38.153801934562061</v>
      </c>
      <c r="F27" s="89">
        <f>100*Table3!F27/Table3!$L27</f>
        <v>38.271394840880866</v>
      </c>
      <c r="G27" s="89">
        <f>100*Table3!G27/Table3!$L27</f>
        <v>22.60014119327159</v>
      </c>
      <c r="H27" s="89">
        <f>100*Table3!H27/Table3!$L27</f>
        <v>3.0696047888988396</v>
      </c>
      <c r="I27" s="89">
        <f>100*Table3!I27/Table3!$L27</f>
        <v>25.669745982170433</v>
      </c>
      <c r="J27" s="89">
        <f>100*Table3!J27/Table3!$L27</f>
        <v>36.022381238349119</v>
      </c>
      <c r="K27" s="89">
        <f>100*Table3!K27/Table3!$L27</f>
        <v>3.6477938599588006E-2</v>
      </c>
    </row>
    <row r="28" spans="1:11" x14ac:dyDescent="0.2">
      <c r="A28" s="77" t="s">
        <v>21</v>
      </c>
      <c r="B28" s="90"/>
      <c r="C28" s="90"/>
      <c r="D28" s="90"/>
      <c r="E28" s="90"/>
      <c r="F28" s="90"/>
      <c r="G28" s="90"/>
      <c r="H28" s="90"/>
      <c r="I28" s="90"/>
      <c r="J28" s="90"/>
      <c r="K28" s="90"/>
    </row>
    <row r="29" spans="1:11" x14ac:dyDescent="0.2">
      <c r="A29" s="78" t="s">
        <v>22</v>
      </c>
      <c r="B29" s="89">
        <f>100*Table3!B29/Table3!$L29</f>
        <v>0.30574622182851224</v>
      </c>
      <c r="C29" s="89">
        <f>100*Table3!C29/Table3!$L29</f>
        <v>23.192762994866822</v>
      </c>
      <c r="D29" s="89">
        <f>100*Table3!D29/Table3!$L29</f>
        <v>20.128138898677872</v>
      </c>
      <c r="E29" s="89">
        <f>100*Table3!E29/Table3!$L29</f>
        <v>43.320901893544693</v>
      </c>
      <c r="F29" s="89">
        <f>100*Table3!F29/Table3!$L29</f>
        <v>43.6266481153732</v>
      </c>
      <c r="G29" s="89">
        <f>100*Table3!G29/Table3!$L29</f>
        <v>31.443761009439143</v>
      </c>
      <c r="H29" s="89">
        <f>100*Table3!H29/Table3!$L29</f>
        <v>0.56316426553474197</v>
      </c>
      <c r="I29" s="89">
        <f>100*Table3!I29/Table3!$L29</f>
        <v>32.006925274973881</v>
      </c>
      <c r="J29" s="89">
        <f>100*Table3!J29/Table3!$L29</f>
        <v>24.049919448807955</v>
      </c>
      <c r="K29" s="89">
        <f>100*Table3!K29/Table3!$L29</f>
        <v>0.31650716084495722</v>
      </c>
    </row>
    <row r="30" spans="1:11" x14ac:dyDescent="0.2">
      <c r="A30" s="77" t="s">
        <v>23</v>
      </c>
      <c r="B30" s="90">
        <f>100*Table3!B30/Table3!$L30</f>
        <v>0</v>
      </c>
      <c r="C30" s="90">
        <f>100*Table3!C30/Table3!$L30</f>
        <v>25.197346678272201</v>
      </c>
      <c r="D30" s="90">
        <f>100*Table3!D30/Table3!$L30</f>
        <v>35.420367077599693</v>
      </c>
      <c r="E30" s="90">
        <f>100*Table3!E30/Table3!$L30</f>
        <v>60.617713755871904</v>
      </c>
      <c r="F30" s="90">
        <f>100*Table3!F30/Table3!$L30</f>
        <v>60.617713755871904</v>
      </c>
      <c r="G30" s="90">
        <f>100*Table3!G30/Table3!$L30</f>
        <v>30.511799420182246</v>
      </c>
      <c r="H30" s="90">
        <f>100*Table3!H30/Table3!$L30</f>
        <v>1.614892364377343</v>
      </c>
      <c r="I30" s="90">
        <f>100*Table3!I30/Table3!$L30</f>
        <v>32.126691784559597</v>
      </c>
      <c r="J30" s="90">
        <f>100*Table3!J30/Table3!$L30</f>
        <v>7.171527927614008</v>
      </c>
      <c r="K30" s="90">
        <f>100*Table3!K30/Table3!$L30</f>
        <v>8.4066531954499785E-2</v>
      </c>
    </row>
    <row r="31" spans="1:11" x14ac:dyDescent="0.2">
      <c r="A31" s="78" t="s">
        <v>24</v>
      </c>
      <c r="B31" s="89">
        <f>100*Table3!B31/Table3!$L31</f>
        <v>0</v>
      </c>
      <c r="C31" s="89">
        <f>100*Table3!C31/Table3!$L31</f>
        <v>23.135165112600518</v>
      </c>
      <c r="D31" s="89">
        <f>100*Table3!D31/Table3!$L31</f>
        <v>22.491904913353416</v>
      </c>
      <c r="E31" s="89">
        <f>100*Table3!E31/Table3!$L31</f>
        <v>45.627070025953934</v>
      </c>
      <c r="F31" s="89">
        <f>100*Table3!F31/Table3!$L31</f>
        <v>45.627070025953934</v>
      </c>
      <c r="G31" s="89">
        <f>100*Table3!G31/Table3!$L31</f>
        <v>8.9529573940589344</v>
      </c>
      <c r="H31" s="89">
        <f>100*Table3!H31/Table3!$L31</f>
        <v>0.85823609783333188</v>
      </c>
      <c r="I31" s="89">
        <f>100*Table3!I31/Table3!$L31</f>
        <v>9.8111934918922685</v>
      </c>
      <c r="J31" s="89">
        <f>100*Table3!J31/Table3!$L31</f>
        <v>44.462717166829748</v>
      </c>
      <c r="K31" s="89">
        <f>100*Table3!K31/Table3!$L31</f>
        <v>9.9019315324047508E-2</v>
      </c>
    </row>
    <row r="32" spans="1:11" x14ac:dyDescent="0.2">
      <c r="A32" s="77" t="s">
        <v>25</v>
      </c>
      <c r="B32" s="90">
        <f>100*Table3!B32/Table3!$L32</f>
        <v>0</v>
      </c>
      <c r="C32" s="90">
        <f>100*Table3!C32/Table3!$L32</f>
        <v>25.525750571216793</v>
      </c>
      <c r="D32" s="90">
        <f>100*Table3!D32/Table3!$L32</f>
        <v>19.459035645993779</v>
      </c>
      <c r="E32" s="90">
        <f>100*Table3!E32/Table3!$L32</f>
        <v>44.984786217210569</v>
      </c>
      <c r="F32" s="90">
        <f>100*Table3!F32/Table3!$L32</f>
        <v>44.984786217210569</v>
      </c>
      <c r="G32" s="90">
        <f>100*Table3!G32/Table3!$L32</f>
        <v>32.32235114792234</v>
      </c>
      <c r="H32" s="90">
        <f>100*Table3!H32/Table3!$L32</f>
        <v>0.6439161708758625</v>
      </c>
      <c r="I32" s="90">
        <f>100*Table3!I32/Table3!$L32</f>
        <v>32.966267318798202</v>
      </c>
      <c r="J32" s="90">
        <f>100*Table3!J32/Table3!$L32</f>
        <v>21.729743624849636</v>
      </c>
      <c r="K32" s="90">
        <f>100*Table3!K32/Table3!$L32</f>
        <v>0.31920283914159603</v>
      </c>
    </row>
    <row r="33" spans="1:11" x14ac:dyDescent="0.2">
      <c r="A33" s="78" t="s">
        <v>26</v>
      </c>
      <c r="B33" s="89">
        <f>100*Table3!B33/Table3!$L33</f>
        <v>0</v>
      </c>
      <c r="C33" s="89">
        <f>100*Table3!C33/Table3!$L33</f>
        <v>20.04994056306068</v>
      </c>
      <c r="D33" s="89">
        <f>100*Table3!D33/Table3!$L33</f>
        <v>19.960625645887312</v>
      </c>
      <c r="E33" s="89">
        <f>100*Table3!E33/Table3!$L33</f>
        <v>40.010566208947992</v>
      </c>
      <c r="F33" s="89">
        <f>100*Table3!F33/Table3!$L33</f>
        <v>40.010566208947992</v>
      </c>
      <c r="G33" s="89">
        <f>100*Table3!G33/Table3!$L33</f>
        <v>0.76412477213691665</v>
      </c>
      <c r="H33" s="89">
        <f>100*Table3!H33/Table3!$L33</f>
        <v>1.7600036606323164</v>
      </c>
      <c r="I33" s="89">
        <f>100*Table3!I33/Table3!$L33</f>
        <v>2.524128432769233</v>
      </c>
      <c r="J33" s="89">
        <f>100*Table3!J33/Table3!$L33</f>
        <v>57.532830490489275</v>
      </c>
      <c r="K33" s="89">
        <f>100*Table3!K33/Table3!$L33</f>
        <v>-6.7525132206501262E-2</v>
      </c>
    </row>
    <row r="34" spans="1:11" x14ac:dyDescent="0.2">
      <c r="A34" s="77" t="s">
        <v>27</v>
      </c>
      <c r="B34" s="90">
        <f>100*Table3!B34/Table3!$L34</f>
        <v>0.28816270403191074</v>
      </c>
      <c r="C34" s="90">
        <f>100*Table3!C34/Table3!$L34</f>
        <v>31.208637394468944</v>
      </c>
      <c r="D34" s="90">
        <f>100*Table3!D34/Table3!$L34</f>
        <v>9.749382488831035</v>
      </c>
      <c r="E34" s="90">
        <f>100*Table3!E34/Table3!$L34</f>
        <v>40.958019883299976</v>
      </c>
      <c r="F34" s="90">
        <f>100*Table3!F34/Table3!$L34</f>
        <v>41.246182587331887</v>
      </c>
      <c r="G34" s="90">
        <f>100*Table3!G34/Table3!$L34</f>
        <v>0.58487633904184433</v>
      </c>
      <c r="H34" s="90">
        <f>100*Table3!H34/Table3!$L34</f>
        <v>0.77682455489743563</v>
      </c>
      <c r="I34" s="90">
        <f>100*Table3!I34/Table3!$L34</f>
        <v>1.3617008939392801</v>
      </c>
      <c r="J34" s="90">
        <f>100*Table3!J34/Table3!$L34</f>
        <v>57.228841446105548</v>
      </c>
      <c r="K34" s="90">
        <f>100*Table3!K34/Table3!$L34</f>
        <v>0.16327507262328286</v>
      </c>
    </row>
    <row r="35" spans="1:11" x14ac:dyDescent="0.2">
      <c r="A35" s="78" t="s">
        <v>28</v>
      </c>
      <c r="B35" s="89">
        <f>100*Table3!B35/Table3!$L35</f>
        <v>2.4134377518077864E-2</v>
      </c>
      <c r="C35" s="89">
        <f>100*Table3!C35/Table3!$L35</f>
        <v>19.767516948497363</v>
      </c>
      <c r="D35" s="89">
        <f>100*Table3!D35/Table3!$L35</f>
        <v>13.995181746261498</v>
      </c>
      <c r="E35" s="89">
        <f>100*Table3!E35/Table3!$L35</f>
        <v>33.762698694758868</v>
      </c>
      <c r="F35" s="89">
        <f>100*Table3!F35/Table3!$L35</f>
        <v>33.786833072276941</v>
      </c>
      <c r="G35" s="89">
        <f>100*Table3!G35/Table3!$L35</f>
        <v>4.3415182696406278</v>
      </c>
      <c r="H35" s="89">
        <f>100*Table3!H35/Table3!$L35</f>
        <v>2.0606696980121733</v>
      </c>
      <c r="I35" s="89">
        <f>100*Table3!I35/Table3!$L35</f>
        <v>6.4021879676528011</v>
      </c>
      <c r="J35" s="89">
        <f>100*Table3!J35/Table3!$L35</f>
        <v>59.811000842722834</v>
      </c>
      <c r="K35" s="89">
        <f>100*Table3!K35/Table3!$L35</f>
        <v>-2.1882652573211243E-5</v>
      </c>
    </row>
    <row r="36" spans="1:11" x14ac:dyDescent="0.2">
      <c r="A36" s="77" t="s">
        <v>29</v>
      </c>
      <c r="B36" s="90">
        <f>100*Table3!B36/Table3!$L36</f>
        <v>2.0689463438162102E-2</v>
      </c>
      <c r="C36" s="90">
        <f>100*Table3!C36/Table3!$L36</f>
        <v>26.571223316249441</v>
      </c>
      <c r="D36" s="90">
        <f>100*Table3!D36/Table3!$L36</f>
        <v>17.967586722795456</v>
      </c>
      <c r="E36" s="90">
        <f>100*Table3!E36/Table3!$L36</f>
        <v>44.538810039044897</v>
      </c>
      <c r="F36" s="90">
        <f>100*Table3!F36/Table3!$L36</f>
        <v>44.559499502483057</v>
      </c>
      <c r="G36" s="90">
        <f>100*Table3!G36/Table3!$L36</f>
        <v>0</v>
      </c>
      <c r="H36" s="90">
        <f>100*Table3!H36/Table3!$L36</f>
        <v>2.8195980619145127</v>
      </c>
      <c r="I36" s="90">
        <f>100*Table3!I36/Table3!$L36</f>
        <v>2.8195980619145127</v>
      </c>
      <c r="J36" s="90">
        <f>100*Table3!J36/Table3!$L36</f>
        <v>52.633267622735382</v>
      </c>
      <c r="K36" s="90">
        <f>100*Table3!K36/Table3!$L36</f>
        <v>-1.2365187132962011E-2</v>
      </c>
    </row>
    <row r="37" spans="1:11" x14ac:dyDescent="0.2">
      <c r="A37" s="78" t="s">
        <v>30</v>
      </c>
      <c r="B37" s="89">
        <f>100*Table3!B37/Table3!$L37</f>
        <v>7.1253585415415627E-2</v>
      </c>
      <c r="C37" s="89">
        <f>100*Table3!C37/Table3!$L37</f>
        <v>24.029019750607436</v>
      </c>
      <c r="D37" s="89">
        <f>100*Table3!D37/Table3!$L37</f>
        <v>19.264289556587581</v>
      </c>
      <c r="E37" s="89">
        <f>100*Table3!E37/Table3!$L37</f>
        <v>43.293309307195017</v>
      </c>
      <c r="F37" s="89">
        <f>100*Table3!F37/Table3!$L37</f>
        <v>43.364562892610437</v>
      </c>
      <c r="G37" s="89">
        <f>100*Table3!G37/Table3!$L37</f>
        <v>14.445374303570491</v>
      </c>
      <c r="H37" s="89">
        <f>100*Table3!H37/Table3!$L37</f>
        <v>1.375186715987577</v>
      </c>
      <c r="I37" s="89">
        <f>100*Table3!I37/Table3!$L37</f>
        <v>15.820561019558067</v>
      </c>
      <c r="J37" s="89">
        <f>100*Table3!J37/Table3!$L37</f>
        <v>40.693730345970927</v>
      </c>
      <c r="K37" s="89">
        <f>100*Table3!K37/Table3!$L37</f>
        <v>0.12114574186057045</v>
      </c>
    </row>
    <row r="38" spans="1:11" x14ac:dyDescent="0.2">
      <c r="A38" s="83" t="s">
        <v>31</v>
      </c>
      <c r="B38" s="91">
        <f>100*Table3!B38/Table3!$L38</f>
        <v>8.1807384819666221E-2</v>
      </c>
      <c r="C38" s="91">
        <f>100*Table3!C38/Table3!$L38</f>
        <v>23.342260532906536</v>
      </c>
      <c r="D38" s="91">
        <f>100*Table3!D38/Table3!$L38</f>
        <v>17.960285524583636</v>
      </c>
      <c r="E38" s="91">
        <f>100*Table3!E38/Table3!$L38</f>
        <v>41.302546057490169</v>
      </c>
      <c r="F38" s="91">
        <f>100*Table3!F38/Table3!$L38</f>
        <v>41.384353442309845</v>
      </c>
      <c r="G38" s="91">
        <f>100*Table3!G38/Table3!$L38</f>
        <v>12.522683293993929</v>
      </c>
      <c r="H38" s="91">
        <f>100*Table3!H38/Table3!$L38</f>
        <v>2.3850283221758524</v>
      </c>
      <c r="I38" s="91">
        <f>100*Table3!I38/Table3!$L38</f>
        <v>14.907711616169783</v>
      </c>
      <c r="J38" s="91">
        <f>100*Table3!J38/Table3!$L38</f>
        <v>43.382893599011418</v>
      </c>
      <c r="K38" s="91">
        <f>100*Table3!K38/Table3!$L38</f>
        <v>0.3250413425089515</v>
      </c>
    </row>
    <row r="39" spans="1:11" x14ac:dyDescent="0.2">
      <c r="A39" s="55"/>
      <c r="B39" s="12"/>
      <c r="C39" s="12"/>
      <c r="D39" s="12"/>
      <c r="E39" s="12"/>
      <c r="F39" s="12"/>
      <c r="G39" s="12"/>
    </row>
    <row r="40" spans="1:11" x14ac:dyDescent="0.2">
      <c r="A40" s="55" t="s">
        <v>32</v>
      </c>
      <c r="B40" s="12"/>
      <c r="C40" s="12"/>
      <c r="D40" s="12"/>
      <c r="E40" s="12"/>
      <c r="F40" s="12"/>
      <c r="G40" s="12"/>
    </row>
    <row r="41" spans="1:11" x14ac:dyDescent="0.2">
      <c r="A41" s="47"/>
      <c r="B41" s="12"/>
      <c r="C41" s="12"/>
      <c r="D41" s="12"/>
      <c r="E41" s="12"/>
      <c r="F41" s="12"/>
      <c r="G41" s="12"/>
    </row>
    <row r="42" spans="1:11" x14ac:dyDescent="0.2">
      <c r="A42" s="170" t="s">
        <v>250</v>
      </c>
      <c r="B42" s="24"/>
      <c r="C42" s="24"/>
      <c r="D42" s="24"/>
      <c r="E42" s="24"/>
      <c r="F42" s="24"/>
      <c r="G42" s="24"/>
    </row>
    <row r="43" spans="1:11" x14ac:dyDescent="0.2">
      <c r="A43" s="169" t="s">
        <v>248</v>
      </c>
      <c r="B43" s="73"/>
      <c r="C43" s="73"/>
      <c r="D43" s="73"/>
      <c r="E43" s="73"/>
      <c r="F43" s="73"/>
      <c r="G43" s="73"/>
    </row>
    <row r="44" spans="1:11" x14ac:dyDescent="0.2">
      <c r="A44" s="169" t="s">
        <v>247</v>
      </c>
      <c r="B44" s="73"/>
      <c r="C44" s="73"/>
      <c r="D44" s="73"/>
      <c r="E44" s="73"/>
      <c r="F44" s="73"/>
      <c r="G44" s="73"/>
    </row>
    <row r="45" spans="1:11" x14ac:dyDescent="0.2">
      <c r="A45" s="169" t="s">
        <v>246</v>
      </c>
      <c r="B45" s="52"/>
      <c r="C45" s="52"/>
      <c r="D45" s="52"/>
      <c r="E45" s="52"/>
      <c r="F45" s="52"/>
      <c r="G45" s="52"/>
    </row>
    <row r="46" spans="1:11" x14ac:dyDescent="0.2">
      <c r="A46" s="12"/>
      <c r="B46" s="48"/>
      <c r="C46" s="48"/>
      <c r="D46" s="48"/>
      <c r="E46" s="48"/>
      <c r="F46" s="53"/>
      <c r="G46" s="12"/>
    </row>
    <row r="47" spans="1:11" x14ac:dyDescent="0.2">
      <c r="B47" s="21"/>
      <c r="C47" s="21"/>
      <c r="D47" s="21"/>
      <c r="E47" s="21"/>
      <c r="F47" s="16"/>
    </row>
    <row r="48" spans="1:11" x14ac:dyDescent="0.2">
      <c r="B48" s="21"/>
      <c r="C48" s="21"/>
      <c r="D48" s="21"/>
      <c r="E48" s="21"/>
      <c r="F48" s="16"/>
    </row>
    <row r="49" spans="2:6" x14ac:dyDescent="0.2">
      <c r="B49" s="21"/>
      <c r="C49" s="21"/>
      <c r="D49" s="21"/>
      <c r="E49" s="21"/>
      <c r="F49" s="16"/>
    </row>
  </sheetData>
  <pageMargins left="0.7" right="0.7" top="0.75" bottom="0.75" header="0.3" footer="0.3"/>
  <pageSetup paperSize="9" scale="71" orientation="landscape"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showGridLines="0" zoomScale="85" zoomScaleNormal="85" workbookViewId="0"/>
  </sheetViews>
  <sheetFormatPr defaultRowHeight="12.75" x14ac:dyDescent="0.2"/>
  <cols>
    <col min="1" max="11" width="17.140625" customWidth="1"/>
    <col min="12" max="12" width="9.42578125" bestFit="1" customWidth="1"/>
  </cols>
  <sheetData>
    <row r="1" spans="1:11" x14ac:dyDescent="0.2">
      <c r="A1" s="67" t="s">
        <v>239</v>
      </c>
      <c r="B1" s="50"/>
      <c r="C1" s="50"/>
      <c r="D1" s="50"/>
      <c r="E1" s="50"/>
      <c r="F1" s="50"/>
      <c r="G1" s="50"/>
      <c r="H1" s="50"/>
      <c r="I1" s="50"/>
      <c r="J1" s="50"/>
      <c r="K1" s="54"/>
    </row>
    <row r="2" spans="1:11" x14ac:dyDescent="0.2">
      <c r="A2" s="18" t="s">
        <v>174</v>
      </c>
      <c r="B2" s="50"/>
      <c r="C2" s="50"/>
      <c r="D2" s="50"/>
      <c r="E2" s="50"/>
      <c r="F2" s="50"/>
      <c r="G2" s="50"/>
      <c r="H2" s="50"/>
      <c r="I2" s="50"/>
      <c r="J2" s="50"/>
      <c r="K2" s="54"/>
    </row>
    <row r="3" spans="1:11" x14ac:dyDescent="0.2">
      <c r="A3" s="24"/>
      <c r="B3" s="24"/>
      <c r="C3" s="24"/>
      <c r="D3" s="24"/>
      <c r="E3" s="45"/>
      <c r="F3" s="45"/>
      <c r="G3" s="45"/>
      <c r="H3" s="45"/>
      <c r="I3" s="24"/>
      <c r="J3" s="24"/>
      <c r="K3" s="45" t="s">
        <v>175</v>
      </c>
    </row>
    <row r="4" spans="1:11" x14ac:dyDescent="0.2">
      <c r="A4" s="24"/>
      <c r="B4" s="45" t="s">
        <v>212</v>
      </c>
      <c r="C4" s="45" t="s">
        <v>212</v>
      </c>
      <c r="D4" s="45" t="s">
        <v>212</v>
      </c>
      <c r="E4" s="45" t="s">
        <v>212</v>
      </c>
      <c r="F4" s="45" t="s">
        <v>212</v>
      </c>
      <c r="G4" s="45" t="s">
        <v>212</v>
      </c>
      <c r="H4" s="45" t="s">
        <v>212</v>
      </c>
      <c r="I4" s="45" t="s">
        <v>212</v>
      </c>
      <c r="J4" s="45" t="s">
        <v>212</v>
      </c>
      <c r="K4" s="45" t="s">
        <v>184</v>
      </c>
    </row>
    <row r="5" spans="1:11" ht="75" customHeight="1" x14ac:dyDescent="0.2">
      <c r="A5" s="81" t="s">
        <v>153</v>
      </c>
      <c r="B5" s="82" t="s">
        <v>63</v>
      </c>
      <c r="C5" s="82" t="s">
        <v>64</v>
      </c>
      <c r="D5" s="82" t="s">
        <v>65</v>
      </c>
      <c r="E5" s="82" t="s">
        <v>66</v>
      </c>
      <c r="F5" s="82" t="s">
        <v>67</v>
      </c>
      <c r="G5" s="82" t="s">
        <v>68</v>
      </c>
      <c r="H5" s="82" t="s">
        <v>69</v>
      </c>
      <c r="I5" s="82" t="s">
        <v>70</v>
      </c>
      <c r="J5" s="82" t="s">
        <v>71</v>
      </c>
      <c r="K5" s="82" t="s">
        <v>159</v>
      </c>
    </row>
    <row r="6" spans="1:11" x14ac:dyDescent="0.2">
      <c r="A6" s="77" t="s">
        <v>0</v>
      </c>
      <c r="B6" s="77"/>
      <c r="C6" s="77"/>
      <c r="D6" s="77"/>
      <c r="E6" s="77"/>
      <c r="F6" s="77"/>
      <c r="G6" s="77"/>
      <c r="H6" s="77"/>
      <c r="I6" s="77"/>
      <c r="J6" s="77"/>
      <c r="K6" s="77"/>
    </row>
    <row r="7" spans="1:11" x14ac:dyDescent="0.2">
      <c r="A7" s="78" t="s">
        <v>109</v>
      </c>
      <c r="B7" s="89">
        <v>45.848406608428185</v>
      </c>
      <c r="C7" s="89">
        <v>47.117352797683182</v>
      </c>
      <c r="D7" s="89">
        <v>47.137161162496405</v>
      </c>
      <c r="E7" s="89">
        <v>49.573080766706845</v>
      </c>
      <c r="F7" s="89">
        <v>51.169084669147267</v>
      </c>
      <c r="G7" s="89">
        <v>48.763523299614242</v>
      </c>
      <c r="H7" s="89">
        <v>53.224046200718476</v>
      </c>
      <c r="I7" s="89">
        <v>53.648379941616263</v>
      </c>
      <c r="J7" s="89">
        <v>56.245255304605813</v>
      </c>
      <c r="K7" s="89">
        <f>Table4!F7</f>
        <v>53.236391221181357</v>
      </c>
    </row>
    <row r="8" spans="1:11" x14ac:dyDescent="0.2">
      <c r="A8" s="77" t="s">
        <v>1</v>
      </c>
      <c r="B8" s="90">
        <v>22.874508401859135</v>
      </c>
      <c r="C8" s="90">
        <v>24.506399852074047</v>
      </c>
      <c r="D8" s="90">
        <v>26.271598929179849</v>
      </c>
      <c r="E8" s="90">
        <v>31.761754401141918</v>
      </c>
      <c r="F8" s="90">
        <v>37.187513681537588</v>
      </c>
      <c r="G8" s="90">
        <v>37.885919197091134</v>
      </c>
      <c r="H8" s="90">
        <v>38.156960053209104</v>
      </c>
      <c r="I8" s="90">
        <v>35.582597938737493</v>
      </c>
      <c r="J8" s="90">
        <v>34.686836358458379</v>
      </c>
      <c r="K8" s="90">
        <f>Table4!F8</f>
        <v>35.052609591689304</v>
      </c>
    </row>
    <row r="9" spans="1:11" x14ac:dyDescent="0.2">
      <c r="A9" s="78" t="s">
        <v>2</v>
      </c>
      <c r="B9" s="89">
        <v>25.683682329876291</v>
      </c>
      <c r="C9" s="89">
        <v>26.477073770780745</v>
      </c>
      <c r="D9" s="89">
        <v>24.845479033436792</v>
      </c>
      <c r="E9" s="89">
        <v>35.34449528958028</v>
      </c>
      <c r="F9" s="89">
        <v>34.157196940736945</v>
      </c>
      <c r="G9" s="89">
        <v>33.179601664327571</v>
      </c>
      <c r="H9" s="89">
        <v>38.282288865753685</v>
      </c>
      <c r="I9" s="89">
        <v>44.406607838867082</v>
      </c>
      <c r="J9" s="89">
        <v>49.834397622463314</v>
      </c>
      <c r="K9" s="89">
        <f>Table4!F9</f>
        <v>45.825489407119584</v>
      </c>
    </row>
    <row r="10" spans="1:11" x14ac:dyDescent="0.2">
      <c r="A10" s="77" t="s">
        <v>3</v>
      </c>
      <c r="B10" s="90">
        <v>13.006376479863741</v>
      </c>
      <c r="C10" s="90">
        <v>16.920907499357675</v>
      </c>
      <c r="D10" s="90">
        <v>20.666621932398389</v>
      </c>
      <c r="E10" s="90">
        <v>22.002865383765769</v>
      </c>
      <c r="F10" s="90">
        <v>22.317328668554957</v>
      </c>
      <c r="G10" s="90">
        <v>25.32624832147436</v>
      </c>
      <c r="H10" s="90">
        <v>26.904996328565296</v>
      </c>
      <c r="I10" s="90">
        <v>29.751497083937782</v>
      </c>
      <c r="J10" s="90">
        <v>35.892447762544514</v>
      </c>
      <c r="K10" s="90">
        <f>Table4!F10</f>
        <v>38.596215638797794</v>
      </c>
    </row>
    <row r="11" spans="1:11" x14ac:dyDescent="0.2">
      <c r="A11" s="78" t="s">
        <v>10</v>
      </c>
      <c r="B11" s="89">
        <v>15.01841797082934</v>
      </c>
      <c r="C11" s="89">
        <v>19.490161127889852</v>
      </c>
      <c r="D11" s="89">
        <v>29.329047887645668</v>
      </c>
      <c r="E11" s="89">
        <v>28.365454810118433</v>
      </c>
      <c r="F11" s="89">
        <v>30.896344337201612</v>
      </c>
      <c r="G11" s="89">
        <v>41.337345983479246</v>
      </c>
      <c r="H11" s="89">
        <v>46.054880850660055</v>
      </c>
      <c r="I11" s="89">
        <v>40.769759809981579</v>
      </c>
      <c r="J11" s="89">
        <v>40.359373473369793</v>
      </c>
      <c r="K11" s="89">
        <f>Table4!F11</f>
        <v>40.457812606354743</v>
      </c>
    </row>
    <row r="12" spans="1:11" x14ac:dyDescent="0.2">
      <c r="A12" s="77" t="s">
        <v>4</v>
      </c>
      <c r="B12" s="90">
        <v>33.199942997223268</v>
      </c>
      <c r="C12" s="90">
        <v>35.628560954533427</v>
      </c>
      <c r="D12" s="90">
        <v>35.74131684915087</v>
      </c>
      <c r="E12" s="90">
        <v>37.011486516450717</v>
      </c>
      <c r="F12" s="90">
        <v>38.049415410794438</v>
      </c>
      <c r="G12" s="90">
        <v>41.249017924888108</v>
      </c>
      <c r="H12" s="90">
        <v>42.316729543081998</v>
      </c>
      <c r="I12" s="90">
        <v>40.87221529066602</v>
      </c>
      <c r="J12" s="90">
        <v>41.660752095247268</v>
      </c>
      <c r="K12" s="90">
        <f>Table4!F12</f>
        <v>41.45369128157629</v>
      </c>
    </row>
    <row r="13" spans="1:11" x14ac:dyDescent="0.2">
      <c r="A13" s="78" t="s">
        <v>5</v>
      </c>
      <c r="B13" s="89">
        <v>29.175376831539605</v>
      </c>
      <c r="C13" s="89">
        <v>27.842923542339694</v>
      </c>
      <c r="D13" s="89">
        <v>25.994660412351664</v>
      </c>
      <c r="E13" s="89">
        <v>27.023376919297526</v>
      </c>
      <c r="F13" s="89">
        <v>28.297968370423678</v>
      </c>
      <c r="G13" s="89">
        <v>29.311054148640487</v>
      </c>
      <c r="H13" s="89">
        <v>30.965294343818112</v>
      </c>
      <c r="I13" s="89">
        <v>32.01846235148453</v>
      </c>
      <c r="J13" s="89">
        <v>28.711677001457854</v>
      </c>
      <c r="K13" s="89">
        <f>Table4!F13</f>
        <v>32.173973763968618</v>
      </c>
    </row>
    <row r="14" spans="1:11" x14ac:dyDescent="0.2">
      <c r="A14" s="77" t="s">
        <v>6</v>
      </c>
      <c r="B14" s="90">
        <v>23.070084322539387</v>
      </c>
      <c r="C14" s="90">
        <v>28.388805685636239</v>
      </c>
      <c r="D14" s="90">
        <v>32.118514056202613</v>
      </c>
      <c r="E14" s="90">
        <v>34.735612740583285</v>
      </c>
      <c r="F14" s="90">
        <v>35.318618252024926</v>
      </c>
      <c r="G14" s="90">
        <v>38.185610240707696</v>
      </c>
      <c r="H14" s="90">
        <v>53.042813155778703</v>
      </c>
      <c r="I14" s="90">
        <v>52.81230849863735</v>
      </c>
      <c r="J14" s="90">
        <v>50.097641186371419</v>
      </c>
      <c r="K14" s="90">
        <f>Table4!F14</f>
        <v>48.482491688532136</v>
      </c>
    </row>
    <row r="15" spans="1:11" x14ac:dyDescent="0.2">
      <c r="A15" s="78" t="s">
        <v>7</v>
      </c>
      <c r="B15" s="89">
        <v>21.109955482518284</v>
      </c>
      <c r="C15" s="89">
        <v>24.835882485310311</v>
      </c>
      <c r="D15" s="89">
        <v>31.577578981910136</v>
      </c>
      <c r="E15" s="89">
        <v>32.563363913234483</v>
      </c>
      <c r="F15" s="89">
        <v>36.46021527956583</v>
      </c>
      <c r="G15" s="89">
        <v>39.406303305743009</v>
      </c>
      <c r="H15" s="89">
        <v>39.98930465615485</v>
      </c>
      <c r="I15" s="89">
        <v>37.830751125865774</v>
      </c>
      <c r="J15" s="89">
        <v>41.485737863186458</v>
      </c>
      <c r="K15" s="89">
        <f>Table4!F15</f>
        <v>41.570102861446557</v>
      </c>
    </row>
    <row r="16" spans="1:11" x14ac:dyDescent="0.2">
      <c r="A16" s="77" t="s">
        <v>8</v>
      </c>
      <c r="B16" s="90">
        <v>20.860299435648429</v>
      </c>
      <c r="C16" s="90">
        <v>22.795823264350425</v>
      </c>
      <c r="D16" s="90">
        <v>26.900039487786991</v>
      </c>
      <c r="E16" s="90">
        <v>32.840168259983081</v>
      </c>
      <c r="F16" s="90">
        <v>34.524959652544275</v>
      </c>
      <c r="G16" s="90">
        <v>39.355381830253698</v>
      </c>
      <c r="H16" s="90">
        <v>40.645243483599948</v>
      </c>
      <c r="I16" s="90">
        <v>42.743468391688261</v>
      </c>
      <c r="J16" s="90">
        <v>46.348248373405703</v>
      </c>
      <c r="K16" s="90">
        <f>Table4!F16</f>
        <v>44.147764208829912</v>
      </c>
    </row>
    <row r="17" spans="1:11" x14ac:dyDescent="0.2">
      <c r="A17" s="78" t="s">
        <v>9</v>
      </c>
      <c r="B17" s="89">
        <v>20.131616066766949</v>
      </c>
      <c r="C17" s="89">
        <v>26.800482235177828</v>
      </c>
      <c r="D17" s="89">
        <v>30.627812544815164</v>
      </c>
      <c r="E17" s="89">
        <v>32.623164833113542</v>
      </c>
      <c r="F17" s="89">
        <v>34.403968326040854</v>
      </c>
      <c r="G17" s="89">
        <v>42.871348875875327</v>
      </c>
      <c r="H17" s="89">
        <v>44.278746308766522</v>
      </c>
      <c r="I17" s="89">
        <v>44.028089312438119</v>
      </c>
      <c r="J17" s="89">
        <v>43.638330698411004</v>
      </c>
      <c r="K17" s="89">
        <f>Table4!F17</f>
        <v>45.139441540221533</v>
      </c>
    </row>
    <row r="18" spans="1:11" x14ac:dyDescent="0.2">
      <c r="A18" s="77" t="s">
        <v>11</v>
      </c>
      <c r="B18" s="90">
        <v>21.520111382450938</v>
      </c>
      <c r="C18" s="90">
        <v>24.774358806293481</v>
      </c>
      <c r="D18" s="90">
        <v>27.93813201637666</v>
      </c>
      <c r="E18" s="90">
        <v>30.606747299685164</v>
      </c>
      <c r="F18" s="90">
        <v>32.20621183585186</v>
      </c>
      <c r="G18" s="90">
        <v>35.273501052880903</v>
      </c>
      <c r="H18" s="90">
        <v>37.691349591995404</v>
      </c>
      <c r="I18" s="90">
        <v>38.300075978803918</v>
      </c>
      <c r="J18" s="90">
        <v>40.896096667750726</v>
      </c>
      <c r="K18" s="90">
        <f>Table4!F18</f>
        <v>41.480858894113531</v>
      </c>
    </row>
    <row r="19" spans="1:11" x14ac:dyDescent="0.2">
      <c r="A19" s="78" t="s">
        <v>12</v>
      </c>
      <c r="B19" s="89"/>
      <c r="C19" s="89"/>
      <c r="D19" s="89"/>
      <c r="E19" s="89"/>
      <c r="F19" s="89"/>
      <c r="G19" s="89"/>
      <c r="H19" s="89"/>
      <c r="I19" s="89"/>
      <c r="J19" s="89"/>
      <c r="K19" s="89"/>
    </row>
    <row r="20" spans="1:11" x14ac:dyDescent="0.2">
      <c r="A20" s="77" t="s">
        <v>13</v>
      </c>
      <c r="B20" s="90">
        <v>21.439524372298504</v>
      </c>
      <c r="C20" s="90">
        <v>21.93791453687113</v>
      </c>
      <c r="D20" s="90">
        <v>23.963765943539023</v>
      </c>
      <c r="E20" s="90">
        <v>29.908301288084548</v>
      </c>
      <c r="F20" s="90">
        <v>34.080952402725366</v>
      </c>
      <c r="G20" s="90">
        <v>33.625878064500085</v>
      </c>
      <c r="H20" s="90">
        <v>35.158854711696335</v>
      </c>
      <c r="I20" s="90">
        <v>32.805676557928294</v>
      </c>
      <c r="J20" s="90">
        <v>33.40846874664981</v>
      </c>
      <c r="K20" s="90">
        <f>Table4!F20</f>
        <v>33.653496320657645</v>
      </c>
    </row>
    <row r="21" spans="1:11" x14ac:dyDescent="0.2">
      <c r="A21" s="78" t="s">
        <v>14</v>
      </c>
      <c r="B21" s="89">
        <v>24.011435393673256</v>
      </c>
      <c r="C21" s="89">
        <v>22.385230103398836</v>
      </c>
      <c r="D21" s="89">
        <v>25.616927603901058</v>
      </c>
      <c r="E21" s="89">
        <v>34.391035030173988</v>
      </c>
      <c r="F21" s="89">
        <v>29.818370045117078</v>
      </c>
      <c r="G21" s="89">
        <v>33.54280272468695</v>
      </c>
      <c r="H21" s="89">
        <v>37.838726335464145</v>
      </c>
      <c r="I21" s="89">
        <v>36.586344485435397</v>
      </c>
      <c r="J21" s="89">
        <v>35.964335342637163</v>
      </c>
      <c r="K21" s="89">
        <f>Table4!F21</f>
        <v>37.1371503266598</v>
      </c>
    </row>
    <row r="22" spans="1:11" x14ac:dyDescent="0.2">
      <c r="A22" s="77" t="s">
        <v>15</v>
      </c>
      <c r="B22" s="90">
        <v>28.267806552080387</v>
      </c>
      <c r="C22" s="90">
        <v>23.574224481005267</v>
      </c>
      <c r="D22" s="90">
        <v>28.287605337805914</v>
      </c>
      <c r="E22" s="90">
        <v>29.622491264629993</v>
      </c>
      <c r="F22" s="90">
        <v>29.635200187176814</v>
      </c>
      <c r="G22" s="90">
        <v>29.244383752502685</v>
      </c>
      <c r="H22" s="90">
        <v>29.762048850012569</v>
      </c>
      <c r="I22" s="90">
        <v>28.102392564955721</v>
      </c>
      <c r="J22" s="90">
        <v>35.282296704434948</v>
      </c>
      <c r="K22" s="90">
        <f>Table4!F22</f>
        <v>35.294619835125367</v>
      </c>
    </row>
    <row r="23" spans="1:11" x14ac:dyDescent="0.2">
      <c r="A23" s="78" t="s">
        <v>16</v>
      </c>
      <c r="B23" s="89">
        <v>33.166496006553345</v>
      </c>
      <c r="C23" s="89">
        <v>28.086927254700448</v>
      </c>
      <c r="D23" s="89">
        <v>36.174397231764338</v>
      </c>
      <c r="E23" s="89">
        <v>33.525838003064493</v>
      </c>
      <c r="F23" s="89">
        <v>34.868963266959391</v>
      </c>
      <c r="G23" s="89">
        <v>35.306177911954272</v>
      </c>
      <c r="H23" s="89">
        <v>36.572088123295927</v>
      </c>
      <c r="I23" s="89">
        <v>42.168530974144254</v>
      </c>
      <c r="J23" s="89">
        <v>43.248051726128736</v>
      </c>
      <c r="K23" s="89">
        <f>Table4!F23</f>
        <v>44.229898928948558</v>
      </c>
    </row>
    <row r="24" spans="1:11" x14ac:dyDescent="0.2">
      <c r="A24" s="77" t="s">
        <v>17</v>
      </c>
      <c r="B24" s="90">
        <v>32.085150835347648</v>
      </c>
      <c r="C24" s="90">
        <v>32.080630591287992</v>
      </c>
      <c r="D24" s="90">
        <v>35.49203731691582</v>
      </c>
      <c r="E24" s="90">
        <v>40.314723700123238</v>
      </c>
      <c r="F24" s="90">
        <v>48.429468028311575</v>
      </c>
      <c r="G24" s="90">
        <v>51.848611565796411</v>
      </c>
      <c r="H24" s="90">
        <v>59.120895101740345</v>
      </c>
      <c r="I24" s="90">
        <v>55.448439867505471</v>
      </c>
      <c r="J24" s="90">
        <v>53.132545343603439</v>
      </c>
      <c r="K24" s="90">
        <f>Table4!F24</f>
        <v>50.800720124830931</v>
      </c>
    </row>
    <row r="25" spans="1:11" x14ac:dyDescent="0.2">
      <c r="A25" s="78" t="s">
        <v>18</v>
      </c>
      <c r="B25" s="89">
        <v>18.003143844459277</v>
      </c>
      <c r="C25" s="89">
        <v>21.059921610372527</v>
      </c>
      <c r="D25" s="89">
        <v>28.981303231242805</v>
      </c>
      <c r="E25" s="89">
        <v>28.119370880500917</v>
      </c>
      <c r="F25" s="89">
        <v>32.637702246767816</v>
      </c>
      <c r="G25" s="89">
        <v>33.924848627493276</v>
      </c>
      <c r="H25" s="89">
        <v>38.536358421023678</v>
      </c>
      <c r="I25" s="89">
        <v>36.858230242326911</v>
      </c>
      <c r="J25" s="89">
        <v>42.255266033480851</v>
      </c>
      <c r="K25" s="89">
        <f>Table4!F25</f>
        <v>42.788750420147714</v>
      </c>
    </row>
    <row r="26" spans="1:11" x14ac:dyDescent="0.2">
      <c r="A26" s="77" t="s">
        <v>19</v>
      </c>
      <c r="B26" s="90">
        <v>18.68981346631092</v>
      </c>
      <c r="C26" s="90">
        <v>20.25280798218138</v>
      </c>
      <c r="D26" s="90">
        <v>21.019259710994405</v>
      </c>
      <c r="E26" s="90">
        <v>22.750205663492043</v>
      </c>
      <c r="F26" s="90">
        <v>23.778676390472015</v>
      </c>
      <c r="G26" s="90">
        <v>31.202539137581617</v>
      </c>
      <c r="H26" s="90">
        <v>31.716552470248832</v>
      </c>
      <c r="I26" s="90">
        <v>28.322289662629625</v>
      </c>
      <c r="J26" s="90">
        <v>28.945220036321309</v>
      </c>
      <c r="K26" s="90">
        <f>Table4!F26</f>
        <v>28.503193088423778</v>
      </c>
    </row>
    <row r="27" spans="1:11" x14ac:dyDescent="0.2">
      <c r="A27" s="78" t="s">
        <v>20</v>
      </c>
      <c r="B27" s="89">
        <v>26.015416086167519</v>
      </c>
      <c r="C27" s="89">
        <v>24.131156205260723</v>
      </c>
      <c r="D27" s="89">
        <v>28.325183723119718</v>
      </c>
      <c r="E27" s="89">
        <v>31.553461552855008</v>
      </c>
      <c r="F27" s="89">
        <v>32.596681145923917</v>
      </c>
      <c r="G27" s="89">
        <v>34.56078732549674</v>
      </c>
      <c r="H27" s="89">
        <v>37.255167117867479</v>
      </c>
      <c r="I27" s="89">
        <v>35.868805536288008</v>
      </c>
      <c r="J27" s="89">
        <v>38.290464263399379</v>
      </c>
      <c r="K27" s="89">
        <f>Table4!F27</f>
        <v>38.271394840880866</v>
      </c>
    </row>
    <row r="28" spans="1:11" x14ac:dyDescent="0.2">
      <c r="A28" s="77" t="s">
        <v>21</v>
      </c>
      <c r="B28" s="90"/>
      <c r="C28" s="90"/>
      <c r="D28" s="90"/>
      <c r="E28" s="90"/>
      <c r="F28" s="90"/>
      <c r="G28" s="90"/>
      <c r="H28" s="90"/>
      <c r="I28" s="90"/>
      <c r="J28" s="90"/>
      <c r="K28" s="90"/>
    </row>
    <row r="29" spans="1:11" x14ac:dyDescent="0.2">
      <c r="A29" s="78" t="s">
        <v>22</v>
      </c>
      <c r="B29" s="89">
        <v>29.057340089659434</v>
      </c>
      <c r="C29" s="89">
        <v>34.96266724359419</v>
      </c>
      <c r="D29" s="89">
        <v>38.549582455309313</v>
      </c>
      <c r="E29" s="89">
        <v>36.786988803803645</v>
      </c>
      <c r="F29" s="89">
        <v>38.697138949125083</v>
      </c>
      <c r="G29" s="89">
        <v>41.063612805948686</v>
      </c>
      <c r="H29" s="89">
        <v>43.356620101148572</v>
      </c>
      <c r="I29" s="89">
        <v>40.972164714021488</v>
      </c>
      <c r="J29" s="89">
        <v>41.310692327429607</v>
      </c>
      <c r="K29" s="89">
        <f>Table4!F29</f>
        <v>43.6266481153732</v>
      </c>
    </row>
    <row r="30" spans="1:11" x14ac:dyDescent="0.2">
      <c r="A30" s="77" t="s">
        <v>23</v>
      </c>
      <c r="B30" s="90">
        <v>40.670600250920309</v>
      </c>
      <c r="C30" s="90">
        <v>44.119884608511398</v>
      </c>
      <c r="D30" s="90">
        <v>46.241254037772556</v>
      </c>
      <c r="E30" s="90">
        <v>48.651885436639006</v>
      </c>
      <c r="F30" s="90">
        <v>51.596613365503835</v>
      </c>
      <c r="G30" s="90">
        <v>51.001195292031078</v>
      </c>
      <c r="H30" s="90">
        <v>53.315942479139473</v>
      </c>
      <c r="I30" s="90">
        <v>55.046006599019243</v>
      </c>
      <c r="J30" s="90">
        <v>57.985448067391438</v>
      </c>
      <c r="K30" s="90">
        <f>Table4!F30</f>
        <v>60.617713755871904</v>
      </c>
    </row>
    <row r="31" spans="1:11" x14ac:dyDescent="0.2">
      <c r="A31" s="78" t="s">
        <v>24</v>
      </c>
      <c r="B31" s="89">
        <v>26.830961930181591</v>
      </c>
      <c r="C31" s="89">
        <v>28.37860084273677</v>
      </c>
      <c r="D31" s="89">
        <v>33.376990304468407</v>
      </c>
      <c r="E31" s="89">
        <v>37.695812681915292</v>
      </c>
      <c r="F31" s="89">
        <v>38.7424162074444</v>
      </c>
      <c r="G31" s="89">
        <v>38.89355521385778</v>
      </c>
      <c r="H31" s="89">
        <v>41.133494040160308</v>
      </c>
      <c r="I31" s="89">
        <v>41.657191110423966</v>
      </c>
      <c r="J31" s="89">
        <v>42.377810106073113</v>
      </c>
      <c r="K31" s="89">
        <f>Table4!F31</f>
        <v>45.627070025953934</v>
      </c>
    </row>
    <row r="32" spans="1:11" x14ac:dyDescent="0.2">
      <c r="A32" s="77" t="s">
        <v>25</v>
      </c>
      <c r="B32" s="90">
        <v>25.648286087537343</v>
      </c>
      <c r="C32" s="90">
        <v>26.211997475387349</v>
      </c>
      <c r="D32" s="90">
        <v>29.005806907437847</v>
      </c>
      <c r="E32" s="90">
        <v>30.824837231600192</v>
      </c>
      <c r="F32" s="90">
        <v>33.139587073971605</v>
      </c>
      <c r="G32" s="90">
        <v>36.036565231962058</v>
      </c>
      <c r="H32" s="90">
        <v>41.049396584254261</v>
      </c>
      <c r="I32" s="90">
        <v>46.494438869030809</v>
      </c>
      <c r="J32" s="90">
        <v>42.915691993739053</v>
      </c>
      <c r="K32" s="90">
        <f>Table4!F32</f>
        <v>44.984786217210569</v>
      </c>
    </row>
    <row r="33" spans="1:11" x14ac:dyDescent="0.2">
      <c r="A33" s="78" t="s">
        <v>26</v>
      </c>
      <c r="B33" s="89">
        <v>19.187815794338185</v>
      </c>
      <c r="C33" s="89">
        <v>23.804203255563465</v>
      </c>
      <c r="D33" s="89">
        <v>28.211995353406017</v>
      </c>
      <c r="E33" s="89">
        <v>30.895828368868376</v>
      </c>
      <c r="F33" s="89">
        <v>31.073853480637755</v>
      </c>
      <c r="G33" s="89">
        <v>35.02957384857271</v>
      </c>
      <c r="H33" s="89">
        <v>39.246878921009099</v>
      </c>
      <c r="I33" s="89">
        <v>40.169733982830621</v>
      </c>
      <c r="J33" s="89">
        <v>39.926299526815924</v>
      </c>
      <c r="K33" s="89">
        <f>Table4!F33</f>
        <v>40.010566208947992</v>
      </c>
    </row>
    <row r="34" spans="1:11" x14ac:dyDescent="0.2">
      <c r="A34" s="77" t="s">
        <v>27</v>
      </c>
      <c r="B34" s="90">
        <v>17.656846642339691</v>
      </c>
      <c r="C34" s="90">
        <v>24.291828637049459</v>
      </c>
      <c r="D34" s="90">
        <v>25.10027756084181</v>
      </c>
      <c r="E34" s="90">
        <v>27.016719506555972</v>
      </c>
      <c r="F34" s="90">
        <v>31.308132648855317</v>
      </c>
      <c r="G34" s="90">
        <v>32.088400082476539</v>
      </c>
      <c r="H34" s="90">
        <v>36.958159954662442</v>
      </c>
      <c r="I34" s="90">
        <v>37.026171106073399</v>
      </c>
      <c r="J34" s="90">
        <v>38.67475560445795</v>
      </c>
      <c r="K34" s="90">
        <f>Table4!F34</f>
        <v>41.246182587331887</v>
      </c>
    </row>
    <row r="35" spans="1:11" x14ac:dyDescent="0.2">
      <c r="A35" s="78" t="s">
        <v>28</v>
      </c>
      <c r="B35" s="89">
        <v>22.66940396199346</v>
      </c>
      <c r="C35" s="89">
        <v>25.770213718855366</v>
      </c>
      <c r="D35" s="89">
        <v>25.992790032146448</v>
      </c>
      <c r="E35" s="89">
        <v>27.832334330247548</v>
      </c>
      <c r="F35" s="89">
        <v>28.755541654258881</v>
      </c>
      <c r="G35" s="89">
        <v>28.882583241268637</v>
      </c>
      <c r="H35" s="89">
        <v>32.496846030660684</v>
      </c>
      <c r="I35" s="89">
        <v>33.084871159978661</v>
      </c>
      <c r="J35" s="89">
        <v>33.749979247676201</v>
      </c>
      <c r="K35" s="89">
        <f>Table4!F35</f>
        <v>33.786833072276941</v>
      </c>
    </row>
    <row r="36" spans="1:11" x14ac:dyDescent="0.2">
      <c r="A36" s="77" t="s">
        <v>29</v>
      </c>
      <c r="B36" s="90">
        <v>15.864605831533476</v>
      </c>
      <c r="C36" s="90">
        <v>23.59524875276653</v>
      </c>
      <c r="D36" s="90">
        <v>32.522137174688694</v>
      </c>
      <c r="E36" s="90">
        <v>39.950323381324139</v>
      </c>
      <c r="F36" s="90">
        <v>37.411559580965474</v>
      </c>
      <c r="G36" s="90">
        <v>38.003059336526789</v>
      </c>
      <c r="H36" s="90">
        <v>42.772297262797622</v>
      </c>
      <c r="I36" s="90">
        <v>42.556689020634792</v>
      </c>
      <c r="J36" s="90">
        <v>43.171847502116002</v>
      </c>
      <c r="K36" s="90">
        <f>Table4!F36</f>
        <v>44.559499502483057</v>
      </c>
    </row>
    <row r="37" spans="1:11" x14ac:dyDescent="0.2">
      <c r="A37" s="78" t="s">
        <v>30</v>
      </c>
      <c r="B37" s="89">
        <v>24.155358459513753</v>
      </c>
      <c r="C37" s="89">
        <v>28.083580203392</v>
      </c>
      <c r="D37" s="89">
        <v>31.126124153999715</v>
      </c>
      <c r="E37" s="89">
        <v>33.620788984704546</v>
      </c>
      <c r="F37" s="89">
        <v>35.243871531654669</v>
      </c>
      <c r="G37" s="89">
        <v>36.666933115229291</v>
      </c>
      <c r="H37" s="89">
        <v>40.528206414290501</v>
      </c>
      <c r="I37" s="89">
        <v>41.685565150372256</v>
      </c>
      <c r="J37" s="89">
        <v>41.751587836374831</v>
      </c>
      <c r="K37" s="89">
        <f>Table4!F37</f>
        <v>43.364562892610437</v>
      </c>
    </row>
    <row r="38" spans="1:11" x14ac:dyDescent="0.2">
      <c r="A38" s="83" t="s">
        <v>31</v>
      </c>
      <c r="B38" s="91">
        <v>23.019103743781947</v>
      </c>
      <c r="C38" s="187">
        <v>25.536413570183541</v>
      </c>
      <c r="D38" s="187">
        <v>28.860578304439265</v>
      </c>
      <c r="E38" s="187">
        <v>31.601704673102521</v>
      </c>
      <c r="F38" s="187">
        <v>33.106098532301161</v>
      </c>
      <c r="G38" s="187">
        <v>35.519410635655142</v>
      </c>
      <c r="H38" s="187">
        <v>38.370041779306668</v>
      </c>
      <c r="I38" s="187">
        <v>38.745861122360765</v>
      </c>
      <c r="J38" s="187">
        <v>40.640158956964719</v>
      </c>
      <c r="K38" s="91">
        <f>Table4!F38</f>
        <v>41.384353442309845</v>
      </c>
    </row>
    <row r="39" spans="1:11" s="205" customFormat="1" x14ac:dyDescent="0.2">
      <c r="A39" s="203"/>
      <c r="B39" s="204"/>
      <c r="C39" s="204"/>
      <c r="D39" s="204"/>
      <c r="E39" s="204"/>
      <c r="F39" s="204"/>
      <c r="G39" s="204"/>
      <c r="H39" s="204"/>
      <c r="I39" s="204"/>
      <c r="J39" s="204"/>
      <c r="K39" s="204"/>
    </row>
    <row r="40" spans="1:11" x14ac:dyDescent="0.2">
      <c r="A40" s="24" t="s">
        <v>32</v>
      </c>
      <c r="B40" s="24"/>
      <c r="C40" s="24"/>
      <c r="D40" s="24"/>
      <c r="E40" s="24"/>
      <c r="F40" s="24"/>
      <c r="G40" s="24"/>
      <c r="H40" s="24"/>
      <c r="I40" s="24"/>
      <c r="J40" s="24"/>
      <c r="K40" s="24"/>
    </row>
    <row r="41" spans="1:11" x14ac:dyDescent="0.2">
      <c r="A41" s="24"/>
      <c r="B41" s="24"/>
      <c r="C41" s="24"/>
      <c r="D41" s="24"/>
      <c r="E41" s="24"/>
      <c r="F41" s="24"/>
      <c r="G41" s="24"/>
      <c r="H41" s="24"/>
      <c r="I41" s="24"/>
      <c r="J41" s="24"/>
      <c r="K41" s="24"/>
    </row>
    <row r="42" spans="1:11" x14ac:dyDescent="0.2">
      <c r="A42" s="170" t="s">
        <v>251</v>
      </c>
      <c r="B42" s="24"/>
      <c r="C42" s="24"/>
      <c r="D42" s="24"/>
      <c r="E42" s="24"/>
      <c r="F42" s="24"/>
      <c r="G42" s="24"/>
      <c r="H42" s="24"/>
      <c r="I42" s="24"/>
      <c r="J42" s="24"/>
      <c r="K42" s="24"/>
    </row>
    <row r="43" spans="1:11" x14ac:dyDescent="0.2">
      <c r="A43" s="55" t="s">
        <v>286</v>
      </c>
      <c r="B43" s="12"/>
      <c r="C43" s="12"/>
      <c r="D43" s="12"/>
      <c r="E43" s="12"/>
      <c r="F43" s="12"/>
      <c r="G43" s="12"/>
      <c r="H43" s="12"/>
      <c r="I43" s="12"/>
      <c r="J43" s="12"/>
      <c r="K43" s="12"/>
    </row>
    <row r="44" spans="1:11" x14ac:dyDescent="0.2">
      <c r="A44" s="178" t="s">
        <v>275</v>
      </c>
    </row>
  </sheetData>
  <phoneticPr fontId="5" type="noConversion"/>
  <pageMargins left="0.7" right="0.7" top="0.75" bottom="0.75" header="0.3" footer="0.3"/>
  <pageSetup paperSize="9" scale="71"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10</vt:i4>
      </vt:variant>
    </vt:vector>
  </HeadingPairs>
  <TitlesOfParts>
    <vt:vector size="47" baseType="lpstr">
      <vt:lpstr>Cover</vt:lpstr>
      <vt:lpstr>Contents</vt:lpstr>
      <vt:lpstr>Printing_Guidance</vt:lpstr>
      <vt:lpstr>Table1</vt:lpstr>
      <vt:lpstr>Table2</vt:lpstr>
      <vt:lpstr>Table2a</vt:lpstr>
      <vt:lpstr>Table3</vt:lpstr>
      <vt:lpstr>Table4</vt:lpstr>
      <vt:lpstr>Table4a</vt:lpstr>
      <vt:lpstr>Table4b</vt:lpstr>
      <vt:lpstr>Map1</vt:lpstr>
      <vt:lpstr>Table5</vt:lpstr>
      <vt:lpstr>Table6</vt:lpstr>
      <vt:lpstr>Table7</vt:lpstr>
      <vt:lpstr>Table8</vt:lpstr>
      <vt:lpstr>Table9</vt:lpstr>
      <vt:lpstr>Table10</vt:lpstr>
      <vt:lpstr>Table11</vt:lpstr>
      <vt:lpstr>Table12i</vt:lpstr>
      <vt:lpstr>Table12ii</vt:lpstr>
      <vt:lpstr>Table13</vt:lpstr>
      <vt:lpstr>Table14</vt:lpstr>
      <vt:lpstr>Table15</vt:lpstr>
      <vt:lpstr>Table16</vt:lpstr>
      <vt:lpstr>Map2</vt:lpstr>
      <vt:lpstr>Table16a</vt:lpstr>
      <vt:lpstr>Table16b</vt:lpstr>
      <vt:lpstr>Table17</vt:lpstr>
      <vt:lpstr>Table18</vt:lpstr>
      <vt:lpstr>Table19</vt:lpstr>
      <vt:lpstr>Map3</vt:lpstr>
      <vt:lpstr>Table20</vt:lpstr>
      <vt:lpstr>Map4</vt:lpstr>
      <vt:lpstr>Table21i</vt:lpstr>
      <vt:lpstr>Table21ii</vt:lpstr>
      <vt:lpstr>Table22</vt:lpstr>
      <vt:lpstr>Contact_Details</vt:lpstr>
      <vt:lpstr>Cover!Print_Area</vt:lpstr>
      <vt:lpstr>'Map1'!Print_Area</vt:lpstr>
      <vt:lpstr>'Map2'!Print_Area</vt:lpstr>
      <vt:lpstr>Table12i!Print_Area</vt:lpstr>
      <vt:lpstr>Table12ii!Print_Area</vt:lpstr>
      <vt:lpstr>Table15!Print_Area</vt:lpstr>
      <vt:lpstr>Table16a!Print_Area</vt:lpstr>
      <vt:lpstr>Table21i!Print_Area</vt:lpstr>
      <vt:lpstr>Table21ii!Print_Area</vt:lpstr>
      <vt:lpstr>Table22!Print_Area</vt:lpstr>
    </vt:vector>
  </TitlesOfParts>
  <Company>NISRA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Analytical Services Branch</dc:creator>
  <cp:lastModifiedBy>Windows User</cp:lastModifiedBy>
  <cp:lastPrinted>2015-11-06T15:23:37Z</cp:lastPrinted>
  <dcterms:created xsi:type="dcterms:W3CDTF">2010-08-18T13:25:40Z</dcterms:created>
  <dcterms:modified xsi:type="dcterms:W3CDTF">2019-02-07T14:08:50Z</dcterms:modified>
</cp:coreProperties>
</file>